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mber Calculator" sheetId="1" r:id="rId4"/>
    <sheet state="visible" name="Price list and overall details" sheetId="2" r:id="rId5"/>
    <sheet state="visible" name="IPv4 Category Calculation" sheetId="3" r:id="rId6"/>
    <sheet state="visible" name="IPv6 Category Calculation" sheetId="4" r:id="rId7"/>
  </sheets>
  <definedNames/>
  <calcPr/>
  <extLst>
    <ext uri="GoogleSheetsCustomDataVersion1">
      <go:sheetsCustomData xmlns:go="http://customooxmlschemas.google.com/" r:id="rId8" roundtripDataSignature="AMtx7mjFwUoGdIMnY1aPUflybGKqjse42A=="/>
    </ext>
  </extLst>
</workbook>
</file>

<file path=xl/sharedStrings.xml><?xml version="1.0" encoding="utf-8"?>
<sst xmlns="http://schemas.openxmlformats.org/spreadsheetml/2006/main" count="528" uniqueCount="170">
  <si>
    <t>Disclaimer:</t>
  </si>
  <si>
    <t>All numbers, prices and formulas are indicative and intended to form the basis for discussion among members</t>
  </si>
  <si>
    <t>The final proposals for the charging scheme and figures will be developed based on feedback from the membership and in discussion with the RIPE NCC Executive Board.</t>
  </si>
  <si>
    <t>Input</t>
  </si>
  <si>
    <t>A Category Model Charging Scheme</t>
  </si>
  <si>
    <t>Price</t>
  </si>
  <si>
    <t>2024 Fee as Member</t>
  </si>
  <si>
    <t>#</t>
  </si>
  <si>
    <t>LIR accounts (Current)</t>
  </si>
  <si>
    <t>New LIR Account (For IPv4 Waiting list)</t>
  </si>
  <si>
    <t>Category Based Model</t>
  </si>
  <si>
    <t xml:space="preserve">Sign Up Fee </t>
  </si>
  <si>
    <t>For a new Membership</t>
  </si>
  <si>
    <t>And for a new LIR account to join the Waiting list</t>
  </si>
  <si>
    <t>Independent Internet Number Resource assingment</t>
  </si>
  <si>
    <t>Independent Internet Number Resource Fee</t>
  </si>
  <si>
    <t>(According to RIPE NCC Charging Scheme 2023)</t>
  </si>
  <si>
    <t>ASN Allocation</t>
  </si>
  <si>
    <t>ASN Fee</t>
  </si>
  <si>
    <t>Transfer Fee (Incoming Resources)</t>
  </si>
  <si>
    <t>Base Membership/Service Fee (for All Members)</t>
  </si>
  <si>
    <t>Changes in business structure such as M&amp;A</t>
  </si>
  <si>
    <t>Category 1</t>
  </si>
  <si>
    <t>Category Score</t>
  </si>
  <si>
    <t>Category 2</t>
  </si>
  <si>
    <t>Newly Allocated /24 Ipv4</t>
  </si>
  <si>
    <t>IPv4</t>
  </si>
  <si>
    <t>Category 3</t>
  </si>
  <si>
    <t>IPv6</t>
  </si>
  <si>
    <t>Category 4</t>
  </si>
  <si>
    <t>IPv4 Allocations</t>
  </si>
  <si>
    <t>IPv6 Allocations</t>
  </si>
  <si>
    <t>Category 5</t>
  </si>
  <si>
    <t xml:space="preserve"> /32</t>
  </si>
  <si>
    <t xml:space="preserve"> /64</t>
  </si>
  <si>
    <t>Category 6</t>
  </si>
  <si>
    <t xml:space="preserve"> /31</t>
  </si>
  <si>
    <t xml:space="preserve"> /63</t>
  </si>
  <si>
    <t>Category 7</t>
  </si>
  <si>
    <t xml:space="preserve"> /30</t>
  </si>
  <si>
    <t xml:space="preserve"> /62</t>
  </si>
  <si>
    <t>Category 8</t>
  </si>
  <si>
    <t xml:space="preserve"> /29</t>
  </si>
  <si>
    <t xml:space="preserve"> /61</t>
  </si>
  <si>
    <t>Category 9</t>
  </si>
  <si>
    <t xml:space="preserve"> /28</t>
  </si>
  <si>
    <t xml:space="preserve"> /60</t>
  </si>
  <si>
    <t>Category 10</t>
  </si>
  <si>
    <t xml:space="preserve"> /27</t>
  </si>
  <si>
    <t xml:space="preserve"> /59</t>
  </si>
  <si>
    <t xml:space="preserve"> /26</t>
  </si>
  <si>
    <t xml:space="preserve"> /58</t>
  </si>
  <si>
    <t>Transfer Fee</t>
  </si>
  <si>
    <t xml:space="preserve"> /25</t>
  </si>
  <si>
    <t xml:space="preserve"> /57</t>
  </si>
  <si>
    <t>Merger &amp; Acquisition Fee</t>
  </si>
  <si>
    <t xml:space="preserve"> /24</t>
  </si>
  <si>
    <t xml:space="preserve"> /56</t>
  </si>
  <si>
    <t>New /24 Allocation Administration Fee</t>
  </si>
  <si>
    <t xml:space="preserve"> /23</t>
  </si>
  <si>
    <t xml:space="preserve"> /55</t>
  </si>
  <si>
    <t xml:space="preserve"> /22</t>
  </si>
  <si>
    <t xml:space="preserve"> /54</t>
  </si>
  <si>
    <t xml:space="preserve"> /21</t>
  </si>
  <si>
    <t xml:space="preserve"> /53</t>
  </si>
  <si>
    <t xml:space="preserve">Total Payable </t>
  </si>
  <si>
    <t xml:space="preserve"> /20</t>
  </si>
  <si>
    <t xml:space="preserve"> /52</t>
  </si>
  <si>
    <t xml:space="preserve"> /19</t>
  </si>
  <si>
    <t xml:space="preserve"> /51</t>
  </si>
  <si>
    <t xml:space="preserve"> /18</t>
  </si>
  <si>
    <t xml:space="preserve"> /50</t>
  </si>
  <si>
    <t xml:space="preserve"> /17</t>
  </si>
  <si>
    <t xml:space="preserve"> /49</t>
  </si>
  <si>
    <t>B As is 2023 + Price increase  Charging Scheme Model</t>
  </si>
  <si>
    <t xml:space="preserve"> /16</t>
  </si>
  <si>
    <t xml:space="preserve"> /48</t>
  </si>
  <si>
    <t xml:space="preserve"> + ASN Fee</t>
  </si>
  <si>
    <t xml:space="preserve"> /15</t>
  </si>
  <si>
    <t xml:space="preserve"> /47</t>
  </si>
  <si>
    <t>Current Charging Scheme</t>
  </si>
  <si>
    <t>LIR Account Service  Fee</t>
  </si>
  <si>
    <t xml:space="preserve"> /14</t>
  </si>
  <si>
    <t xml:space="preserve"> /46</t>
  </si>
  <si>
    <t xml:space="preserve"> /13</t>
  </si>
  <si>
    <t xml:space="preserve"> /45</t>
  </si>
  <si>
    <t>Plus Price Increase</t>
  </si>
  <si>
    <t>Sign Up Fee</t>
  </si>
  <si>
    <t xml:space="preserve"> /12</t>
  </si>
  <si>
    <t xml:space="preserve"> /44</t>
  </si>
  <si>
    <t>New LIR Account Service Fee*</t>
  </si>
  <si>
    <t xml:space="preserve"> /11</t>
  </si>
  <si>
    <t xml:space="preserve"> /43</t>
  </si>
  <si>
    <t xml:space="preserve"> /10</t>
  </si>
  <si>
    <t xml:space="preserve"> /42</t>
  </si>
  <si>
    <t xml:space="preserve"> /9</t>
  </si>
  <si>
    <t xml:space="preserve"> /41</t>
  </si>
  <si>
    <t>*New LIR Account membership Fee</t>
  </si>
  <si>
    <t xml:space="preserve"> /8</t>
  </si>
  <si>
    <t xml:space="preserve"> /40</t>
  </si>
  <si>
    <t>Estimation based on 50%</t>
  </si>
  <si>
    <t xml:space="preserve"> /7</t>
  </si>
  <si>
    <t xml:space="preserve"> /39</t>
  </si>
  <si>
    <t>of LIR Account membership fee</t>
  </si>
  <si>
    <t xml:space="preserve"> /6</t>
  </si>
  <si>
    <t xml:space="preserve"> /38</t>
  </si>
  <si>
    <t xml:space="preserve"> /5</t>
  </si>
  <si>
    <t xml:space="preserve"> /37</t>
  </si>
  <si>
    <t xml:space="preserve"> /4</t>
  </si>
  <si>
    <t xml:space="preserve"> /36</t>
  </si>
  <si>
    <t xml:space="preserve"> /3</t>
  </si>
  <si>
    <t xml:space="preserve"> /35</t>
  </si>
  <si>
    <t xml:space="preserve"> /2</t>
  </si>
  <si>
    <t xml:space="preserve"> /34</t>
  </si>
  <si>
    <t xml:space="preserve"> /1</t>
  </si>
  <si>
    <t xml:space="preserve"> /33</t>
  </si>
  <si>
    <t xml:space="preserve"> /0</t>
  </si>
  <si>
    <t xml:space="preserve">C As is 2023 + Transfer fee Charging Scheme Model </t>
  </si>
  <si>
    <t>*New LIR Account service Fee</t>
  </si>
  <si>
    <t>of LIR Account service fee</t>
  </si>
  <si>
    <t>Price list</t>
  </si>
  <si>
    <t>Limit Per Category</t>
  </si>
  <si>
    <t>Category Base for all members</t>
  </si>
  <si>
    <t xml:space="preserve">IPv4 </t>
  </si>
  <si>
    <t>More</t>
  </si>
  <si>
    <t>Sign-Up Fee New LIR/Member</t>
  </si>
  <si>
    <t>PI</t>
  </si>
  <si>
    <t>ASN</t>
  </si>
  <si>
    <t xml:space="preserve">Transfer </t>
  </si>
  <si>
    <t>Merger &amp; Acquisition</t>
  </si>
  <si>
    <t>New /24 IPv4 Fee</t>
  </si>
  <si>
    <t>Members (per 28-02-2023)</t>
  </si>
  <si>
    <t>Members Per Category</t>
  </si>
  <si>
    <t>Category Base</t>
  </si>
  <si>
    <t>0 resources</t>
  </si>
  <si>
    <t>LIR Account Prices</t>
  </si>
  <si>
    <t>#LIR's</t>
  </si>
  <si>
    <t>LIR Account Fee</t>
  </si>
  <si>
    <t>% of members</t>
  </si>
  <si>
    <t>6 or more</t>
  </si>
  <si>
    <t>Or more</t>
  </si>
  <si>
    <t>Members</t>
  </si>
  <si>
    <t>Members with LIR's</t>
  </si>
  <si>
    <t>LIR Account</t>
  </si>
  <si>
    <t># LIR's</t>
  </si>
  <si>
    <t>Of Members will pay less then they currently do</t>
  </si>
  <si>
    <t>Of Members will pay 500 EUR more then they currently do</t>
  </si>
  <si>
    <t>Of Members will pay significantly more then they currently do based on 1 LIR account fee</t>
  </si>
  <si>
    <t>Of Memebers with 2 or more LIR account will remain around the level thare are paying</t>
  </si>
  <si>
    <t>Of members with 6 or more New LIR account will pay significantly less in Category 10</t>
  </si>
  <si>
    <t>Category</t>
  </si>
  <si>
    <t>Max Assignments</t>
  </si>
  <si>
    <t>Score</t>
  </si>
  <si>
    <t>No Resources</t>
  </si>
  <si>
    <t>IP Adresses</t>
  </si>
  <si>
    <t>IPv4 Score</t>
  </si>
  <si>
    <t>/31</t>
  </si>
  <si>
    <t>/29</t>
  </si>
  <si>
    <t>/27</t>
  </si>
  <si>
    <t>For Culculation</t>
  </si>
  <si>
    <t>/25</t>
  </si>
  <si>
    <t>/23</t>
  </si>
  <si>
    <t>/21</t>
  </si>
  <si>
    <t>IPv6 Bits</t>
  </si>
  <si>
    <t>IPv6 Score</t>
  </si>
  <si>
    <t>IPv6Address</t>
  </si>
  <si>
    <t>IPv6 Addess</t>
  </si>
  <si>
    <t>/19</t>
  </si>
  <si>
    <t>/17</t>
  </si>
  <si>
    <t>/15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</si>
</sst>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[$€-2]\ * #,##0.00_-;\-[$€-2]\ * #,##0.00_-;_-[$€-2]\ * &quot;-&quot;??_-;_-@"/>
    <numFmt numFmtId="165" formatCode="_-[$€-2]\ * #,##0_-;\-[$€-2]\ * #,##0_-;_-[$€-2]\ * &quot;-&quot;_-;_-@"/>
    <numFmt numFmtId="166" formatCode="_-* #,##0_-;\-* #,##0_-;_-* &quot;-&quot;_-;_-@"/>
    <numFmt numFmtId="167" formatCode="_ &quot;€&quot;\ * #,##0_ ;_ &quot;€&quot;\ * \-#,##0_ ;_ &quot;€&quot;\ * &quot;-&quot;_ ;_ @_ "/>
    <numFmt numFmtId="168" formatCode="_ * #,##0_ ;_ * \-#,##0_ ;_ * &quot;-&quot;_ ;_ @_ "/>
  </numFmts>
  <fonts count="1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Arial"/>
    </font>
    <font>
      <b/>
      <sz val="11.0"/>
      <color theme="1"/>
      <name val="Calibri"/>
    </font>
    <font>
      <sz val="9.0"/>
      <color theme="1"/>
      <name val="Calibri"/>
    </font>
    <font>
      <sz val="11.0"/>
      <color theme="1"/>
      <name val="Arial"/>
    </font>
    <font>
      <sz val="14.0"/>
      <color theme="1"/>
      <name val="Calibri"/>
    </font>
    <font>
      <b/>
      <sz val="16.0"/>
      <color theme="1"/>
      <name val="Calibri"/>
    </font>
    <font>
      <sz val="16.0"/>
      <color theme="1"/>
      <name val="Calibri"/>
    </font>
    <font>
      <b/>
      <sz val="14.0"/>
      <color theme="1"/>
      <name val="Calibri"/>
    </font>
    <font>
      <sz val="10.0"/>
      <color rgb="FF000000"/>
      <name val="Calibri"/>
    </font>
    <font>
      <sz val="10.0"/>
      <color theme="1"/>
      <name val="Calibri"/>
    </font>
    <font>
      <b/>
      <sz val="10.0"/>
      <color rgb="FF000000"/>
      <name val="Calibri"/>
    </font>
    <font>
      <sz val="14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</fills>
  <borders count="16">
    <border/>
    <border>
      <left style="thick">
        <color rgb="FF000000"/>
      </left>
      <right/>
      <top style="thick">
        <color rgb="FF000000"/>
      </top>
      <bottom/>
    </border>
    <border>
      <left/>
      <right/>
      <top style="thick">
        <color rgb="FF000000"/>
      </top>
      <bottom/>
    </border>
    <border>
      <left/>
      <right style="thick">
        <color rgb="FF000000"/>
      </right>
      <top style="thick">
        <color rgb="FF000000"/>
      </top>
      <bottom/>
    </border>
    <border>
      <left style="thick">
        <color rgb="FF000000"/>
      </left>
      <right/>
      <top/>
      <bottom/>
    </border>
    <border>
      <left/>
      <right/>
      <top/>
      <bottom/>
    </border>
    <border>
      <left/>
      <right style="thick">
        <color rgb="FF000000"/>
      </right>
      <top/>
      <bottom/>
    </border>
    <border>
      <left style="thick">
        <color rgb="FF000000"/>
      </left>
      <right/>
      <top/>
      <bottom style="thick">
        <color rgb="FF000000"/>
      </bottom>
    </border>
    <border>
      <left/>
      <right/>
      <top/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 style="thick">
        <color rgb="FF000000"/>
      </left>
      <right/>
      <top style="thick">
        <color rgb="FF000000"/>
      </top>
      <bottom style="thick">
        <color rgb="FF000000"/>
      </bottom>
    </border>
    <border>
      <left/>
      <right/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ck">
        <color rgb="FF000000"/>
      </bottom>
    </border>
    <border>
      <left/>
      <right/>
      <top/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/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5" fillId="2" fontId="1" numFmtId="0" xfId="0" applyBorder="1" applyFont="1"/>
    <xf borderId="6" fillId="2" fontId="1" numFmtId="0" xfId="0" applyBorder="1" applyFont="1"/>
    <xf borderId="0" fillId="0" fontId="1" numFmtId="0" xfId="0" applyFont="1"/>
    <xf borderId="7" fillId="2" fontId="1" numFmtId="0" xfId="0" applyBorder="1" applyFont="1"/>
    <xf borderId="8" fillId="2" fontId="1" numFmtId="0" xfId="0" applyBorder="1" applyFont="1"/>
    <xf borderId="9" fillId="2" fontId="1" numFmtId="0" xfId="0" applyBorder="1" applyFont="1"/>
    <xf borderId="0" fillId="0" fontId="2" numFmtId="0" xfId="0" applyFont="1"/>
    <xf borderId="5" fillId="2" fontId="1" numFmtId="0" xfId="0" applyAlignment="1" applyBorder="1" applyFont="1">
      <alignment horizontal="right"/>
    </xf>
    <xf borderId="5" fillId="2" fontId="3" numFmtId="0" xfId="0" applyBorder="1" applyFont="1"/>
    <xf borderId="5" fillId="3" fontId="1" numFmtId="0" xfId="0" applyBorder="1" applyFill="1" applyFont="1"/>
    <xf borderId="5" fillId="2" fontId="1" numFmtId="164" xfId="0" applyBorder="1" applyFont="1" applyNumberFormat="1"/>
    <xf borderId="4" fillId="2" fontId="1" numFmtId="165" xfId="0" applyBorder="1" applyFont="1" applyNumberFormat="1"/>
    <xf borderId="5" fillId="2" fontId="1" numFmtId="165" xfId="0" applyBorder="1" applyFont="1" applyNumberFormat="1"/>
    <xf borderId="6" fillId="2" fontId="1" numFmtId="165" xfId="0" applyBorder="1" applyFont="1" applyNumberFormat="1"/>
    <xf borderId="0" fillId="0" fontId="1" numFmtId="165" xfId="0" applyFont="1" applyNumberFormat="1"/>
    <xf borderId="4" fillId="2" fontId="1" numFmtId="164" xfId="0" applyBorder="1" applyFont="1" applyNumberFormat="1"/>
    <xf borderId="6" fillId="2" fontId="1" numFmtId="164" xfId="0" applyBorder="1" applyFont="1" applyNumberFormat="1"/>
    <xf borderId="0" fillId="0" fontId="1" numFmtId="164" xfId="0" applyFont="1" applyNumberFormat="1"/>
    <xf borderId="5" fillId="4" fontId="1" numFmtId="165" xfId="0" applyBorder="1" applyFill="1" applyFont="1" applyNumberFormat="1"/>
    <xf borderId="5" fillId="2" fontId="4" numFmtId="0" xfId="0" applyAlignment="1" applyBorder="1" applyFont="1">
      <alignment vertical="top"/>
    </xf>
    <xf borderId="5" fillId="4" fontId="1" numFmtId="165" xfId="0" applyAlignment="1" applyBorder="1" applyFont="1" applyNumberFormat="1">
      <alignment readingOrder="0"/>
    </xf>
    <xf borderId="5" fillId="2" fontId="5" numFmtId="0" xfId="0" applyBorder="1" applyFont="1"/>
    <xf borderId="5" fillId="3" fontId="1" numFmtId="0" xfId="0" applyAlignment="1" applyBorder="1" applyFont="1">
      <alignment readingOrder="0"/>
    </xf>
    <xf borderId="0" fillId="0" fontId="1" numFmtId="166" xfId="0" applyFont="1" applyNumberFormat="1"/>
    <xf borderId="4" fillId="2" fontId="1" numFmtId="166" xfId="0" applyBorder="1" applyFont="1" applyNumberFormat="1"/>
    <xf borderId="5" fillId="3" fontId="1" numFmtId="166" xfId="0" applyAlignment="1" applyBorder="1" applyFont="1" applyNumberFormat="1">
      <alignment horizontal="right"/>
    </xf>
    <xf borderId="6" fillId="2" fontId="1" numFmtId="166" xfId="0" applyBorder="1" applyFont="1" applyNumberFormat="1"/>
    <xf borderId="10" fillId="2" fontId="3" numFmtId="0" xfId="0" applyBorder="1" applyFont="1"/>
    <xf borderId="11" fillId="2" fontId="3" numFmtId="0" xfId="0" applyBorder="1" applyFont="1"/>
    <xf borderId="12" fillId="2" fontId="3" numFmtId="165" xfId="0" applyBorder="1" applyFont="1" applyNumberFormat="1"/>
    <xf borderId="5" fillId="2" fontId="3" numFmtId="0" xfId="0" applyAlignment="1" applyBorder="1" applyFont="1">
      <alignment readingOrder="0"/>
    </xf>
    <xf borderId="5" fillId="5" fontId="1" numFmtId="165" xfId="0" applyBorder="1" applyFill="1" applyFont="1" applyNumberFormat="1"/>
    <xf borderId="8" fillId="2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1" fillId="2" fontId="6" numFmtId="0" xfId="0" applyBorder="1" applyFont="1"/>
    <xf borderId="2" fillId="2" fontId="6" numFmtId="0" xfId="0" applyBorder="1" applyFont="1"/>
    <xf borderId="3" fillId="2" fontId="6" numFmtId="0" xfId="0" applyBorder="1" applyFont="1"/>
    <xf borderId="4" fillId="2" fontId="6" numFmtId="0" xfId="0" applyBorder="1" applyFont="1"/>
    <xf borderId="5" fillId="2" fontId="7" numFmtId="0" xfId="0" applyBorder="1" applyFont="1"/>
    <xf borderId="5" fillId="2" fontId="8" numFmtId="0" xfId="0" applyBorder="1" applyFont="1"/>
    <xf borderId="5" fillId="2" fontId="6" numFmtId="0" xfId="0" applyBorder="1" applyFont="1"/>
    <xf borderId="6" fillId="2" fontId="6" numFmtId="0" xfId="0" applyBorder="1" applyFont="1"/>
    <xf borderId="13" fillId="2" fontId="1" numFmtId="0" xfId="0" applyBorder="1" applyFont="1"/>
    <xf borderId="13" fillId="2" fontId="6" numFmtId="0" xfId="0" applyBorder="1" applyFont="1"/>
    <xf borderId="13" fillId="2" fontId="1" numFmtId="167" xfId="0" applyBorder="1" applyFont="1" applyNumberFormat="1"/>
    <xf borderId="14" fillId="2" fontId="1" numFmtId="0" xfId="0" applyBorder="1" applyFont="1"/>
    <xf borderId="14" fillId="2" fontId="1" numFmtId="167" xfId="0" applyBorder="1" applyFont="1" applyNumberFormat="1"/>
    <xf borderId="14" fillId="2" fontId="3" numFmtId="0" xfId="0" applyBorder="1" applyFont="1"/>
    <xf borderId="14" fillId="2" fontId="1" numFmtId="3" xfId="0" applyBorder="1" applyFont="1" applyNumberFormat="1"/>
    <xf borderId="15" fillId="2" fontId="1" numFmtId="0" xfId="0" applyBorder="1" applyFont="1"/>
    <xf borderId="15" fillId="2" fontId="1" numFmtId="167" xfId="0" applyBorder="1" applyFont="1" applyNumberFormat="1"/>
    <xf borderId="5" fillId="2" fontId="6" numFmtId="167" xfId="0" applyBorder="1" applyFont="1" applyNumberFormat="1"/>
    <xf borderId="5" fillId="2" fontId="9" numFmtId="38" xfId="0" applyBorder="1" applyFont="1" applyNumberFormat="1"/>
    <xf borderId="5" fillId="6" fontId="10" numFmtId="10" xfId="0" applyAlignment="1" applyBorder="1" applyFill="1" applyFont="1" applyNumberFormat="1">
      <alignment horizontal="center"/>
    </xf>
    <xf borderId="5" fillId="2" fontId="11" numFmtId="0" xfId="0" applyAlignment="1" applyBorder="1" applyFont="1">
      <alignment horizontal="center"/>
    </xf>
    <xf borderId="11" fillId="2" fontId="6" numFmtId="0" xfId="0" applyBorder="1" applyFont="1"/>
    <xf borderId="11" fillId="2" fontId="11" numFmtId="0" xfId="0" applyAlignment="1" applyBorder="1" applyFont="1">
      <alignment horizontal="center"/>
    </xf>
    <xf borderId="11" fillId="2" fontId="1" numFmtId="0" xfId="0" applyBorder="1" applyFont="1"/>
    <xf borderId="2" fillId="2" fontId="11" numFmtId="0" xfId="0" applyAlignment="1" applyBorder="1" applyFont="1">
      <alignment horizontal="center"/>
    </xf>
    <xf borderId="5" fillId="6" fontId="12" numFmtId="10" xfId="0" applyAlignment="1" applyBorder="1" applyFont="1" applyNumberFormat="1">
      <alignment horizontal="center"/>
    </xf>
    <xf borderId="0" fillId="0" fontId="6" numFmtId="0" xfId="0" applyFont="1"/>
    <xf borderId="5" fillId="2" fontId="6" numFmtId="10" xfId="0" applyBorder="1" applyFont="1" applyNumberFormat="1"/>
    <xf borderId="5" fillId="2" fontId="9" numFmtId="0" xfId="0" applyBorder="1" applyFont="1"/>
    <xf borderId="5" fillId="6" fontId="13" numFmtId="0" xfId="0" applyBorder="1" applyFont="1"/>
    <xf borderId="7" fillId="2" fontId="6" numFmtId="0" xfId="0" applyBorder="1" applyFont="1"/>
    <xf borderId="8" fillId="2" fontId="6" numFmtId="0" xfId="0" applyBorder="1" applyFont="1"/>
    <xf borderId="9" fillId="2" fontId="6" numFmtId="0" xfId="0" applyBorder="1" applyFont="1"/>
    <xf borderId="13" fillId="2" fontId="1" numFmtId="3" xfId="0" applyBorder="1" applyFont="1" applyNumberFormat="1"/>
    <xf borderId="13" fillId="3" fontId="1" numFmtId="167" xfId="0" applyBorder="1" applyFont="1" applyNumberFormat="1"/>
    <xf borderId="14" fillId="3" fontId="1" numFmtId="167" xfId="0" applyBorder="1" applyFont="1" applyNumberFormat="1"/>
    <xf borderId="14" fillId="2" fontId="1" numFmtId="10" xfId="0" applyBorder="1" applyFont="1" applyNumberFormat="1"/>
    <xf borderId="14" fillId="7" fontId="1" numFmtId="167" xfId="0" applyBorder="1" applyFill="1" applyFont="1" applyNumberFormat="1"/>
    <xf borderId="15" fillId="2" fontId="1" numFmtId="10" xfId="0" applyBorder="1" applyFont="1" applyNumberFormat="1"/>
    <xf borderId="14" fillId="3" fontId="1" numFmtId="0" xfId="0" applyBorder="1" applyFont="1"/>
    <xf borderId="14" fillId="3" fontId="3" numFmtId="0" xfId="0" applyBorder="1" applyFont="1"/>
    <xf borderId="15" fillId="7" fontId="1" numFmtId="0" xfId="0" applyBorder="1" applyFont="1"/>
    <xf borderId="14" fillId="2" fontId="1" numFmtId="168" xfId="0" applyBorder="1" applyFont="1" applyNumberFormat="1"/>
    <xf borderId="15" fillId="2" fontId="1" numFmtId="168" xfId="0" applyBorder="1" applyFont="1" applyNumberFormat="1"/>
    <xf borderId="5" fillId="3" fontId="6" numFmtId="10" xfId="0" applyBorder="1" applyFont="1" applyNumberFormat="1"/>
    <xf borderId="5" fillId="8" fontId="6" numFmtId="10" xfId="0" applyBorder="1" applyFill="1" applyFont="1" applyNumberFormat="1"/>
    <xf borderId="5" fillId="7" fontId="9" numFmtId="10" xfId="0" applyBorder="1" applyFont="1" applyNumberFormat="1"/>
    <xf borderId="0" fillId="0" fontId="1" numFmtId="3" xfId="0" applyFont="1" applyNumberFormat="1"/>
    <xf borderId="5" fillId="4" fontId="1" numFmtId="0" xfId="0" applyBorder="1" applyFont="1"/>
    <xf borderId="5" fillId="4" fontId="1" numFmtId="3" xfId="0" applyBorder="1" applyFont="1" applyNumberFormat="1"/>
    <xf borderId="0" fillId="0" fontId="3" numFmtId="3" xfId="0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0"/>
    <col customWidth="1" min="3" max="3" width="44.14"/>
    <col customWidth="1" min="4" max="4" width="6.71"/>
    <col customWidth="1" min="5" max="5" width="15.14"/>
    <col customWidth="1" min="6" max="7" width="5.0"/>
    <col customWidth="1" min="8" max="8" width="4.71"/>
    <col customWidth="1" min="9" max="9" width="5.14"/>
    <col customWidth="1" min="10" max="10" width="5.43"/>
    <col customWidth="1" min="11" max="11" width="22.43"/>
    <col customWidth="1" min="12" max="12" width="7.43"/>
    <col customWidth="1" min="13" max="13" width="13.43"/>
    <col customWidth="1" min="14" max="14" width="42.43"/>
    <col customWidth="1" min="15" max="15" width="8.71"/>
    <col customWidth="1" min="16" max="16" width="22.86"/>
    <col customWidth="1" min="17" max="18" width="5.43"/>
  </cols>
  <sheetData>
    <row r="1" ht="15.0" customHeight="1"/>
    <row r="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>
      <c r="B3" s="4"/>
      <c r="C3" s="5" t="s">
        <v>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>
      <c r="B4" s="4"/>
      <c r="C4" s="5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>
      <c r="B5" s="4"/>
      <c r="C5" s="7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  <row r="7">
      <c r="B7" s="5"/>
      <c r="C7" s="5"/>
      <c r="D7" s="5"/>
      <c r="E7" s="5"/>
      <c r="F7" s="5"/>
      <c r="G7" s="5"/>
      <c r="J7" s="5"/>
      <c r="K7" s="5"/>
      <c r="L7" s="5"/>
      <c r="M7" s="5"/>
      <c r="N7" s="5"/>
      <c r="O7" s="5"/>
      <c r="P7" s="5"/>
      <c r="Q7" s="5"/>
    </row>
    <row r="8">
      <c r="B8" s="1"/>
      <c r="C8" s="2"/>
      <c r="D8" s="2"/>
      <c r="E8" s="2"/>
      <c r="F8" s="2"/>
      <c r="G8" s="3"/>
      <c r="J8" s="1"/>
      <c r="K8" s="2"/>
      <c r="L8" s="2"/>
      <c r="M8" s="2"/>
      <c r="N8" s="2"/>
      <c r="O8" s="2"/>
      <c r="P8" s="2"/>
      <c r="Q8" s="3"/>
    </row>
    <row r="9">
      <c r="B9" s="4"/>
      <c r="C9" s="5" t="s">
        <v>3</v>
      </c>
      <c r="D9" s="5"/>
      <c r="E9" s="5"/>
      <c r="F9" s="5"/>
      <c r="G9" s="6"/>
      <c r="J9" s="4"/>
      <c r="K9" s="11" t="s">
        <v>4</v>
      </c>
      <c r="L9" s="5"/>
      <c r="M9" s="5"/>
      <c r="N9" s="5"/>
      <c r="O9" s="5" t="s">
        <v>5</v>
      </c>
      <c r="P9" s="12" t="s">
        <v>6</v>
      </c>
      <c r="Q9" s="6"/>
    </row>
    <row r="10">
      <c r="B10" s="4"/>
      <c r="C10" s="5"/>
      <c r="D10" s="5" t="s">
        <v>7</v>
      </c>
      <c r="E10" s="5"/>
      <c r="F10" s="5"/>
      <c r="G10" s="6"/>
      <c r="J10" s="4"/>
      <c r="K10" s="13"/>
      <c r="L10" s="5"/>
      <c r="M10" s="5"/>
      <c r="N10" s="5"/>
      <c r="O10" s="5"/>
      <c r="P10" s="5"/>
      <c r="Q10" s="6"/>
    </row>
    <row r="11">
      <c r="B11" s="4"/>
      <c r="C11" s="5" t="s">
        <v>8</v>
      </c>
      <c r="D11" s="14">
        <v>1.0</v>
      </c>
      <c r="E11" s="15"/>
      <c r="F11" s="5"/>
      <c r="G11" s="6"/>
      <c r="J11" s="16"/>
      <c r="L11" s="5"/>
      <c r="M11" s="5"/>
      <c r="N11" s="5"/>
      <c r="O11" s="17"/>
      <c r="P11" s="17"/>
      <c r="Q11" s="18"/>
      <c r="R11" s="19"/>
    </row>
    <row r="12">
      <c r="B12" s="4"/>
      <c r="C12" s="5"/>
      <c r="D12" s="5" t="s">
        <v>7</v>
      </c>
      <c r="E12" s="5"/>
      <c r="F12" s="5"/>
      <c r="G12" s="6"/>
      <c r="J12" s="4"/>
      <c r="K12" s="5"/>
      <c r="L12" s="5"/>
      <c r="M12" s="5"/>
      <c r="N12" s="5"/>
      <c r="O12" s="5"/>
      <c r="P12" s="5"/>
      <c r="Q12" s="6"/>
    </row>
    <row r="13">
      <c r="B13" s="20"/>
      <c r="C13" s="5" t="s">
        <v>9</v>
      </c>
      <c r="D13" s="14">
        <v>0.0</v>
      </c>
      <c r="E13" s="15"/>
      <c r="F13" s="15"/>
      <c r="G13" s="21"/>
      <c r="H13" s="22"/>
      <c r="J13" s="16"/>
      <c r="K13" s="13" t="s">
        <v>10</v>
      </c>
      <c r="L13" s="5"/>
      <c r="M13" s="5" t="s">
        <v>11</v>
      </c>
      <c r="N13" s="5" t="s">
        <v>12</v>
      </c>
      <c r="O13" s="23">
        <v>1000.0</v>
      </c>
      <c r="P13" s="17">
        <f>O13*D13</f>
        <v>0</v>
      </c>
      <c r="Q13" s="18"/>
      <c r="R13" s="19"/>
    </row>
    <row r="14">
      <c r="B14" s="4"/>
      <c r="C14" s="5"/>
      <c r="D14" s="5"/>
      <c r="E14" s="5"/>
      <c r="F14" s="5"/>
      <c r="G14" s="6"/>
      <c r="J14" s="16"/>
      <c r="K14" s="5"/>
      <c r="L14" s="5"/>
      <c r="M14" s="5"/>
      <c r="N14" s="5" t="s">
        <v>13</v>
      </c>
      <c r="O14" s="17"/>
      <c r="P14" s="17"/>
      <c r="Q14" s="18"/>
      <c r="R14" s="19"/>
    </row>
    <row r="15">
      <c r="B15" s="4"/>
      <c r="C15" s="5"/>
      <c r="D15" s="5" t="s">
        <v>7</v>
      </c>
      <c r="E15" s="5"/>
      <c r="F15" s="5"/>
      <c r="G15" s="6"/>
      <c r="J15" s="4"/>
      <c r="K15" s="5"/>
      <c r="L15" s="5"/>
      <c r="M15" s="5"/>
      <c r="N15" s="5"/>
      <c r="O15" s="17"/>
      <c r="P15" s="5"/>
      <c r="Q15" s="6"/>
    </row>
    <row r="16">
      <c r="B16" s="4"/>
      <c r="C16" s="5" t="s">
        <v>14</v>
      </c>
      <c r="D16" s="14">
        <v>1.0</v>
      </c>
      <c r="E16" s="15"/>
      <c r="F16" s="5"/>
      <c r="G16" s="6"/>
      <c r="J16" s="16"/>
      <c r="K16" s="5"/>
      <c r="L16" s="5"/>
      <c r="M16" s="5"/>
      <c r="N16" s="5" t="s">
        <v>15</v>
      </c>
      <c r="O16" s="23">
        <v>50.0</v>
      </c>
      <c r="P16" s="17">
        <f>D16*O16</f>
        <v>50</v>
      </c>
      <c r="Q16" s="18"/>
      <c r="R16" s="19"/>
    </row>
    <row r="17">
      <c r="B17" s="4"/>
      <c r="C17" s="24" t="s">
        <v>16</v>
      </c>
      <c r="D17" s="5" t="s">
        <v>7</v>
      </c>
      <c r="E17" s="5"/>
      <c r="F17" s="5"/>
      <c r="G17" s="6"/>
      <c r="J17" s="4"/>
      <c r="K17" s="5"/>
      <c r="L17" s="5"/>
      <c r="M17" s="5"/>
      <c r="N17" s="24" t="s">
        <v>16</v>
      </c>
      <c r="O17" s="5"/>
      <c r="P17" s="5"/>
      <c r="Q17" s="6"/>
    </row>
    <row r="18">
      <c r="B18" s="4"/>
      <c r="C18" s="5" t="s">
        <v>17</v>
      </c>
      <c r="D18" s="14">
        <v>1.0</v>
      </c>
      <c r="E18" s="15"/>
      <c r="F18" s="5"/>
      <c r="G18" s="6"/>
      <c r="J18" s="16"/>
      <c r="K18" s="5"/>
      <c r="L18" s="5"/>
      <c r="M18" s="5"/>
      <c r="N18" s="5" t="s">
        <v>18</v>
      </c>
      <c r="O18" s="25">
        <v>50.0</v>
      </c>
      <c r="P18" s="17">
        <f>D18*O18</f>
        <v>50</v>
      </c>
      <c r="Q18" s="18"/>
      <c r="R18" s="19"/>
    </row>
    <row r="19">
      <c r="B19" s="4"/>
      <c r="C19" s="5"/>
      <c r="D19" s="5" t="s">
        <v>7</v>
      </c>
      <c r="E19" s="5"/>
      <c r="F19" s="5"/>
      <c r="G19" s="6"/>
      <c r="J19" s="4"/>
      <c r="K19" s="5"/>
      <c r="L19" s="5"/>
      <c r="M19" s="5"/>
      <c r="N19" s="5"/>
      <c r="O19" s="5"/>
      <c r="P19" s="5"/>
      <c r="Q19" s="6"/>
    </row>
    <row r="20">
      <c r="B20" s="4"/>
      <c r="C20" s="5" t="s">
        <v>19</v>
      </c>
      <c r="D20" s="14">
        <v>1.0</v>
      </c>
      <c r="E20" s="5"/>
      <c r="F20" s="5"/>
      <c r="G20" s="6"/>
      <c r="J20" s="16"/>
      <c r="K20" s="5"/>
      <c r="L20" s="5"/>
      <c r="M20" s="5"/>
      <c r="N20" s="5" t="s">
        <v>20</v>
      </c>
      <c r="O20" s="23">
        <v>250.0</v>
      </c>
      <c r="P20" s="17">
        <f>O20*1</f>
        <v>250</v>
      </c>
      <c r="Q20" s="18"/>
    </row>
    <row r="21">
      <c r="B21" s="4"/>
      <c r="C21" s="5"/>
      <c r="D21" s="5" t="s">
        <v>7</v>
      </c>
      <c r="E21" s="5"/>
      <c r="F21" s="5"/>
      <c r="G21" s="6"/>
      <c r="J21" s="4"/>
      <c r="K21" s="5"/>
      <c r="L21" s="5"/>
      <c r="M21" s="5"/>
      <c r="N21" s="5"/>
      <c r="O21" s="5"/>
      <c r="P21" s="5"/>
      <c r="Q21" s="6"/>
    </row>
    <row r="22">
      <c r="B22" s="4"/>
      <c r="C22" s="26" t="s">
        <v>21</v>
      </c>
      <c r="D22" s="14">
        <v>1.0</v>
      </c>
      <c r="E22" s="5"/>
      <c r="F22" s="5"/>
      <c r="G22" s="6"/>
      <c r="J22" s="16"/>
      <c r="K22" s="5"/>
      <c r="L22" s="5"/>
      <c r="M22" s="5"/>
      <c r="N22" s="5" t="s">
        <v>22</v>
      </c>
      <c r="O22" s="23">
        <v>400.0</v>
      </c>
      <c r="P22" s="17">
        <f>IF(L27=1,O22*1,0)</f>
        <v>400</v>
      </c>
      <c r="Q22" s="18"/>
      <c r="R22" s="19"/>
    </row>
    <row r="23">
      <c r="B23" s="4"/>
      <c r="C23" s="5"/>
      <c r="D23" s="5" t="s">
        <v>7</v>
      </c>
      <c r="E23" s="5"/>
      <c r="F23" s="5"/>
      <c r="G23" s="6"/>
      <c r="J23" s="4"/>
      <c r="K23" s="5" t="s">
        <v>23</v>
      </c>
      <c r="L23" s="5"/>
      <c r="M23" s="5"/>
      <c r="N23" s="5" t="s">
        <v>24</v>
      </c>
      <c r="O23" s="23">
        <v>750.0</v>
      </c>
      <c r="P23" s="17">
        <f>IF(L27=2,O23*1,0)</f>
        <v>0</v>
      </c>
      <c r="Q23" s="6"/>
    </row>
    <row r="24">
      <c r="B24" s="4"/>
      <c r="C24" s="5" t="s">
        <v>25</v>
      </c>
      <c r="D24" s="27">
        <v>0.0</v>
      </c>
      <c r="E24" s="5"/>
      <c r="F24" s="5"/>
      <c r="G24" s="6"/>
      <c r="J24" s="16"/>
      <c r="K24" s="5" t="s">
        <v>26</v>
      </c>
      <c r="L24" s="5">
        <f>'IPv4 Category Calculation'!E18</f>
        <v>1</v>
      </c>
      <c r="M24" s="5"/>
      <c r="N24" s="5" t="s">
        <v>27</v>
      </c>
      <c r="O24" s="23">
        <v>1100.0</v>
      </c>
      <c r="P24" s="17">
        <f>IF(L27=3,O24*1,0)</f>
        <v>0</v>
      </c>
      <c r="Q24" s="18"/>
      <c r="R24" s="19"/>
    </row>
    <row r="25">
      <c r="B25" s="4"/>
      <c r="C25" s="5"/>
      <c r="D25" s="5"/>
      <c r="E25" s="5"/>
      <c r="F25" s="5"/>
      <c r="G25" s="6"/>
      <c r="J25" s="4"/>
      <c r="K25" s="5" t="s">
        <v>28</v>
      </c>
      <c r="L25" s="5">
        <f>'IPv6 Category Calculation'!E18</f>
        <v>1</v>
      </c>
      <c r="M25" s="5"/>
      <c r="N25" s="5" t="s">
        <v>29</v>
      </c>
      <c r="O25" s="23">
        <v>1800.0</v>
      </c>
      <c r="P25" s="17">
        <f>IF(L27=4,O25*1,0)</f>
        <v>0</v>
      </c>
      <c r="Q25" s="6"/>
    </row>
    <row r="26">
      <c r="B26" s="4"/>
      <c r="C26" s="12" t="s">
        <v>30</v>
      </c>
      <c r="D26" s="12" t="s">
        <v>7</v>
      </c>
      <c r="E26" s="12" t="s">
        <v>31</v>
      </c>
      <c r="F26" s="12" t="s">
        <v>7</v>
      </c>
      <c r="G26" s="6"/>
      <c r="H26" s="28"/>
      <c r="J26" s="16"/>
      <c r="K26" s="5"/>
      <c r="L26" s="5"/>
      <c r="M26" s="5"/>
      <c r="N26" s="5" t="s">
        <v>32</v>
      </c>
      <c r="O26" s="23">
        <v>2500.0</v>
      </c>
      <c r="P26" s="17">
        <f>IF(L27=5,O26*1,0)</f>
        <v>0</v>
      </c>
      <c r="Q26" s="18"/>
      <c r="R26" s="19"/>
    </row>
    <row r="27" ht="15.75" customHeight="1">
      <c r="B27" s="29"/>
      <c r="C27" s="12" t="s">
        <v>33</v>
      </c>
      <c r="D27" s="30">
        <v>0.0</v>
      </c>
      <c r="E27" s="12" t="s">
        <v>34</v>
      </c>
      <c r="F27" s="30">
        <v>0.0</v>
      </c>
      <c r="G27" s="31"/>
      <c r="H27" s="28"/>
      <c r="J27" s="4"/>
      <c r="K27" s="5"/>
      <c r="L27" s="5">
        <f>MAX(L24:L25)</f>
        <v>1</v>
      </c>
      <c r="M27" s="5"/>
      <c r="N27" s="5" t="s">
        <v>35</v>
      </c>
      <c r="O27" s="23">
        <v>3500.0</v>
      </c>
      <c r="P27" s="17">
        <f>IF(L27=6,O27*1,0)</f>
        <v>0</v>
      </c>
      <c r="Q27" s="6"/>
    </row>
    <row r="28" ht="15.75" customHeight="1">
      <c r="B28" s="29"/>
      <c r="C28" s="12" t="s">
        <v>36</v>
      </c>
      <c r="D28" s="30">
        <v>0.0</v>
      </c>
      <c r="E28" s="12" t="s">
        <v>37</v>
      </c>
      <c r="F28" s="30">
        <v>0.0</v>
      </c>
      <c r="G28" s="31"/>
      <c r="H28" s="28"/>
      <c r="J28" s="16"/>
      <c r="K28" s="5"/>
      <c r="L28" s="5"/>
      <c r="M28" s="5"/>
      <c r="N28" s="5" t="s">
        <v>38</v>
      </c>
      <c r="O28" s="23">
        <v>4500.0</v>
      </c>
      <c r="P28" s="17">
        <f>IF(L27=7,O28*1,0)</f>
        <v>0</v>
      </c>
      <c r="Q28" s="18"/>
      <c r="R28" s="19"/>
    </row>
    <row r="29" ht="15.75" customHeight="1">
      <c r="B29" s="29"/>
      <c r="C29" s="12" t="s">
        <v>39</v>
      </c>
      <c r="D29" s="30">
        <v>0.0</v>
      </c>
      <c r="E29" s="12" t="s">
        <v>40</v>
      </c>
      <c r="F29" s="30">
        <v>0.0</v>
      </c>
      <c r="G29" s="31"/>
      <c r="H29" s="28"/>
      <c r="J29" s="4"/>
      <c r="K29" s="5"/>
      <c r="M29" s="5"/>
      <c r="N29" s="5" t="s">
        <v>41</v>
      </c>
      <c r="O29" s="23">
        <v>6000.0</v>
      </c>
      <c r="P29" s="17">
        <f>IF(L27=8,O29*1,0)</f>
        <v>0</v>
      </c>
      <c r="Q29" s="6"/>
    </row>
    <row r="30" ht="15.75" customHeight="1">
      <c r="B30" s="29"/>
      <c r="C30" s="12" t="s">
        <v>42</v>
      </c>
      <c r="D30" s="30">
        <v>0.0</v>
      </c>
      <c r="E30" s="12" t="s">
        <v>43</v>
      </c>
      <c r="F30" s="30">
        <v>0.0</v>
      </c>
      <c r="G30" s="31"/>
      <c r="H30" s="28"/>
      <c r="J30" s="16"/>
      <c r="K30" s="5"/>
      <c r="L30" s="5"/>
      <c r="M30" s="5"/>
      <c r="N30" s="5" t="s">
        <v>44</v>
      </c>
      <c r="O30" s="23">
        <v>8000.0</v>
      </c>
      <c r="P30" s="17">
        <f>IF(L27=9,O30*1,0)</f>
        <v>0</v>
      </c>
      <c r="Q30" s="18"/>
      <c r="R30" s="19"/>
    </row>
    <row r="31" ht="15.75" customHeight="1">
      <c r="B31" s="29"/>
      <c r="C31" s="12" t="s">
        <v>45</v>
      </c>
      <c r="D31" s="30">
        <v>0.0</v>
      </c>
      <c r="E31" s="12" t="s">
        <v>46</v>
      </c>
      <c r="F31" s="30">
        <v>0.0</v>
      </c>
      <c r="G31" s="31"/>
      <c r="H31" s="28"/>
      <c r="J31" s="4"/>
      <c r="K31" s="5"/>
      <c r="L31" s="5"/>
      <c r="M31" s="5"/>
      <c r="N31" s="5" t="s">
        <v>47</v>
      </c>
      <c r="O31" s="23">
        <v>10000.0</v>
      </c>
      <c r="P31" s="17">
        <f>IF(L27=10,O31*1,0)</f>
        <v>0</v>
      </c>
      <c r="Q31" s="6"/>
    </row>
    <row r="32" ht="15.75" customHeight="1">
      <c r="B32" s="29"/>
      <c r="C32" s="12" t="s">
        <v>48</v>
      </c>
      <c r="D32" s="30">
        <v>0.0</v>
      </c>
      <c r="E32" s="12" t="s">
        <v>49</v>
      </c>
      <c r="F32" s="30">
        <v>0.0</v>
      </c>
      <c r="G32" s="31"/>
      <c r="H32" s="28"/>
      <c r="J32" s="4"/>
      <c r="K32" s="5"/>
      <c r="L32" s="5"/>
      <c r="M32" s="5"/>
      <c r="N32" s="5"/>
      <c r="O32" s="5"/>
      <c r="P32" s="5"/>
      <c r="Q32" s="6"/>
      <c r="R32" s="19"/>
    </row>
    <row r="33" ht="15.75" customHeight="1">
      <c r="B33" s="29"/>
      <c r="C33" s="12" t="s">
        <v>50</v>
      </c>
      <c r="D33" s="30">
        <v>0.0</v>
      </c>
      <c r="E33" s="12" t="s">
        <v>51</v>
      </c>
      <c r="F33" s="30">
        <v>0.0</v>
      </c>
      <c r="G33" s="31"/>
      <c r="H33" s="28"/>
      <c r="J33" s="16"/>
      <c r="K33" s="5"/>
      <c r="L33" s="5"/>
      <c r="M33" s="5"/>
      <c r="N33" s="5" t="s">
        <v>52</v>
      </c>
      <c r="O33" s="23">
        <v>0.0</v>
      </c>
      <c r="P33" s="17">
        <f>D20*O33</f>
        <v>0</v>
      </c>
      <c r="Q33" s="18"/>
    </row>
    <row r="34" ht="15.75" customHeight="1">
      <c r="B34" s="29"/>
      <c r="C34" s="12" t="s">
        <v>53</v>
      </c>
      <c r="D34" s="30">
        <v>0.0</v>
      </c>
      <c r="E34" s="12" t="s">
        <v>54</v>
      </c>
      <c r="F34" s="30">
        <v>0.0</v>
      </c>
      <c r="G34" s="31"/>
      <c r="H34" s="28"/>
      <c r="J34" s="16"/>
      <c r="K34" s="5"/>
      <c r="L34" s="5"/>
      <c r="M34" s="5"/>
      <c r="N34" s="5" t="s">
        <v>55</v>
      </c>
      <c r="O34" s="23">
        <v>0.0</v>
      </c>
      <c r="P34" s="17">
        <f>D22*O34</f>
        <v>0</v>
      </c>
      <c r="Q34" s="18"/>
      <c r="R34" s="19"/>
    </row>
    <row r="35" ht="15.75" customHeight="1">
      <c r="B35" s="29"/>
      <c r="C35" s="12" t="s">
        <v>56</v>
      </c>
      <c r="D35" s="30">
        <v>1.0</v>
      </c>
      <c r="E35" s="12" t="s">
        <v>57</v>
      </c>
      <c r="F35" s="30">
        <v>0.0</v>
      </c>
      <c r="G35" s="31"/>
      <c r="H35" s="28"/>
      <c r="J35" s="4"/>
      <c r="K35" s="5"/>
      <c r="L35" s="5"/>
      <c r="M35" s="5"/>
      <c r="N35" s="5" t="s">
        <v>58</v>
      </c>
      <c r="O35" s="23">
        <v>1000.0</v>
      </c>
      <c r="P35" s="17">
        <f>O35*D24</f>
        <v>0</v>
      </c>
      <c r="Q35" s="6"/>
      <c r="R35" s="19"/>
    </row>
    <row r="36" ht="15.75" customHeight="1">
      <c r="B36" s="29"/>
      <c r="C36" s="12" t="s">
        <v>59</v>
      </c>
      <c r="D36" s="30">
        <v>0.0</v>
      </c>
      <c r="E36" s="12" t="s">
        <v>60</v>
      </c>
      <c r="F36" s="30">
        <v>0.0</v>
      </c>
      <c r="G36" s="31"/>
      <c r="H36" s="28"/>
      <c r="J36" s="4"/>
      <c r="K36" s="5"/>
      <c r="L36" s="5"/>
      <c r="M36" s="5"/>
      <c r="N36" s="5"/>
      <c r="O36" s="5"/>
      <c r="P36" s="5"/>
      <c r="Q36" s="6"/>
    </row>
    <row r="37" ht="15.75" customHeight="1">
      <c r="B37" s="29"/>
      <c r="C37" s="12" t="s">
        <v>61</v>
      </c>
      <c r="D37" s="30">
        <v>0.0</v>
      </c>
      <c r="E37" s="12" t="s">
        <v>62</v>
      </c>
      <c r="F37" s="30">
        <v>0.0</v>
      </c>
      <c r="G37" s="31"/>
      <c r="H37" s="28"/>
      <c r="J37" s="4"/>
      <c r="K37" s="5"/>
      <c r="L37" s="5"/>
      <c r="M37" s="5"/>
      <c r="N37" s="5"/>
      <c r="O37" s="5"/>
      <c r="P37" s="5"/>
      <c r="Q37" s="6"/>
    </row>
    <row r="38" ht="15.75" customHeight="1">
      <c r="B38" s="29"/>
      <c r="C38" s="12" t="s">
        <v>63</v>
      </c>
      <c r="D38" s="30">
        <v>0.0</v>
      </c>
      <c r="E38" s="12" t="s">
        <v>64</v>
      </c>
      <c r="F38" s="30">
        <v>0.0</v>
      </c>
      <c r="G38" s="31"/>
      <c r="H38" s="28"/>
      <c r="J38" s="16"/>
      <c r="K38" s="5"/>
      <c r="L38" s="5"/>
      <c r="M38" s="5"/>
      <c r="N38" s="32" t="s">
        <v>65</v>
      </c>
      <c r="O38" s="33"/>
      <c r="P38" s="34">
        <f>SUM(P13:P35)</f>
        <v>750</v>
      </c>
      <c r="Q38" s="18"/>
    </row>
    <row r="39" ht="15.75" customHeight="1">
      <c r="B39" s="29"/>
      <c r="C39" s="12" t="s">
        <v>66</v>
      </c>
      <c r="D39" s="30">
        <v>0.0</v>
      </c>
      <c r="E39" s="12" t="s">
        <v>67</v>
      </c>
      <c r="F39" s="30">
        <v>0.0</v>
      </c>
      <c r="G39" s="31"/>
      <c r="H39" s="28"/>
      <c r="J39" s="8"/>
      <c r="K39" s="9"/>
      <c r="L39" s="9"/>
      <c r="M39" s="9"/>
      <c r="N39" s="9"/>
      <c r="O39" s="9"/>
      <c r="P39" s="9"/>
      <c r="Q39" s="10"/>
      <c r="R39" s="19"/>
    </row>
    <row r="40" ht="15.75" customHeight="1">
      <c r="B40" s="29"/>
      <c r="C40" s="12" t="s">
        <v>68</v>
      </c>
      <c r="D40" s="30">
        <v>0.0</v>
      </c>
      <c r="E40" s="12" t="s">
        <v>69</v>
      </c>
      <c r="F40" s="30">
        <v>0.0</v>
      </c>
      <c r="G40" s="31"/>
      <c r="H40" s="28"/>
    </row>
    <row r="41" ht="15.75" customHeight="1">
      <c r="B41" s="29"/>
      <c r="C41" s="12" t="s">
        <v>70</v>
      </c>
      <c r="D41" s="30">
        <v>0.0</v>
      </c>
      <c r="E41" s="12" t="s">
        <v>71</v>
      </c>
      <c r="F41" s="30">
        <v>0.0</v>
      </c>
      <c r="G41" s="31"/>
      <c r="H41" s="28"/>
      <c r="J41" s="1"/>
      <c r="K41" s="2"/>
      <c r="L41" s="2"/>
      <c r="M41" s="2"/>
      <c r="N41" s="2"/>
      <c r="O41" s="2"/>
      <c r="P41" s="2"/>
      <c r="Q41" s="3"/>
    </row>
    <row r="42" ht="15.75" customHeight="1">
      <c r="B42" s="29"/>
      <c r="C42" s="12" t="s">
        <v>72</v>
      </c>
      <c r="D42" s="30">
        <v>0.0</v>
      </c>
      <c r="E42" s="12" t="s">
        <v>73</v>
      </c>
      <c r="F42" s="30">
        <v>0.0</v>
      </c>
      <c r="G42" s="31"/>
      <c r="H42" s="28"/>
      <c r="J42" s="4"/>
      <c r="K42" s="11" t="s">
        <v>74</v>
      </c>
      <c r="L42" s="5"/>
      <c r="M42" s="5"/>
      <c r="N42" s="5"/>
      <c r="O42" s="5" t="s">
        <v>5</v>
      </c>
      <c r="P42" s="12" t="s">
        <v>6</v>
      </c>
      <c r="Q42" s="6"/>
    </row>
    <row r="43" ht="15.75" customHeight="1">
      <c r="B43" s="29"/>
      <c r="C43" s="12" t="s">
        <v>75</v>
      </c>
      <c r="D43" s="30">
        <v>0.0</v>
      </c>
      <c r="E43" s="12" t="s">
        <v>76</v>
      </c>
      <c r="F43" s="30">
        <v>0.0</v>
      </c>
      <c r="G43" s="31"/>
      <c r="H43" s="28"/>
      <c r="J43" s="4"/>
      <c r="K43" s="35" t="s">
        <v>77</v>
      </c>
      <c r="L43" s="5"/>
      <c r="M43" s="5"/>
      <c r="N43" s="5"/>
      <c r="O43" s="5"/>
      <c r="P43" s="5"/>
      <c r="Q43" s="6"/>
    </row>
    <row r="44" ht="15.75" customHeight="1">
      <c r="B44" s="29"/>
      <c r="C44" s="12" t="s">
        <v>78</v>
      </c>
      <c r="D44" s="30">
        <v>0.0</v>
      </c>
      <c r="E44" s="12" t="s">
        <v>79</v>
      </c>
      <c r="F44" s="30">
        <v>0.0</v>
      </c>
      <c r="G44" s="31"/>
      <c r="H44" s="28"/>
      <c r="J44" s="16"/>
      <c r="K44" s="13" t="s">
        <v>80</v>
      </c>
      <c r="L44" s="5"/>
      <c r="M44" s="5"/>
      <c r="N44" s="5" t="s">
        <v>81</v>
      </c>
      <c r="O44" s="17">
        <f>1550+M46</f>
        <v>1700</v>
      </c>
      <c r="P44" s="17">
        <f>D11*O44</f>
        <v>1700</v>
      </c>
      <c r="Q44" s="18"/>
    </row>
    <row r="45" ht="15.75" customHeight="1">
      <c r="B45" s="29"/>
      <c r="C45" s="12" t="s">
        <v>82</v>
      </c>
      <c r="D45" s="30">
        <v>0.0</v>
      </c>
      <c r="E45" s="12" t="s">
        <v>83</v>
      </c>
      <c r="F45" s="30">
        <v>0.0</v>
      </c>
      <c r="G45" s="31"/>
      <c r="H45" s="28"/>
      <c r="J45" s="4"/>
      <c r="K45" s="13"/>
      <c r="L45" s="5"/>
      <c r="M45" s="5"/>
      <c r="N45" s="5"/>
      <c r="O45" s="5"/>
      <c r="P45" s="5"/>
      <c r="Q45" s="6"/>
    </row>
    <row r="46" ht="15.75" customHeight="1">
      <c r="B46" s="29"/>
      <c r="C46" s="12" t="s">
        <v>84</v>
      </c>
      <c r="D46" s="30">
        <v>0.0</v>
      </c>
      <c r="E46" s="12" t="s">
        <v>85</v>
      </c>
      <c r="F46" s="30">
        <v>0.0</v>
      </c>
      <c r="G46" s="31"/>
      <c r="H46" s="28"/>
      <c r="J46" s="16"/>
      <c r="K46" s="13" t="s">
        <v>86</v>
      </c>
      <c r="L46" s="5"/>
      <c r="M46" s="23">
        <v>150.0</v>
      </c>
      <c r="N46" s="5" t="s">
        <v>87</v>
      </c>
      <c r="O46" s="23">
        <v>1000.0</v>
      </c>
      <c r="P46" s="17">
        <f>D13*O46</f>
        <v>0</v>
      </c>
      <c r="Q46" s="18"/>
    </row>
    <row r="47" ht="15.75" customHeight="1">
      <c r="B47" s="29"/>
      <c r="C47" s="12" t="s">
        <v>88</v>
      </c>
      <c r="D47" s="30">
        <v>0.0</v>
      </c>
      <c r="E47" s="12" t="s">
        <v>89</v>
      </c>
      <c r="F47" s="30">
        <v>0.0</v>
      </c>
      <c r="G47" s="31"/>
      <c r="H47" s="28"/>
      <c r="J47" s="16"/>
      <c r="K47" s="5"/>
      <c r="L47" s="5"/>
      <c r="M47" s="5"/>
      <c r="N47" s="5" t="s">
        <v>90</v>
      </c>
      <c r="O47" s="17">
        <f>O44/2</f>
        <v>850</v>
      </c>
      <c r="P47" s="17">
        <f>D13*O47</f>
        <v>0</v>
      </c>
      <c r="Q47" s="18"/>
    </row>
    <row r="48" ht="15.75" customHeight="1">
      <c r="B48" s="29"/>
      <c r="C48" s="12" t="s">
        <v>91</v>
      </c>
      <c r="D48" s="30">
        <v>0.0</v>
      </c>
      <c r="E48" s="12" t="s">
        <v>92</v>
      </c>
      <c r="F48" s="30">
        <v>0.0</v>
      </c>
      <c r="G48" s="31"/>
      <c r="H48" s="28"/>
      <c r="J48" s="4"/>
      <c r="K48" s="5"/>
      <c r="L48" s="5"/>
      <c r="M48" s="5"/>
      <c r="N48" s="5"/>
      <c r="O48" s="17"/>
      <c r="P48" s="5"/>
      <c r="Q48" s="6"/>
    </row>
    <row r="49" ht="15.75" customHeight="1">
      <c r="B49" s="29"/>
      <c r="C49" s="12" t="s">
        <v>93</v>
      </c>
      <c r="D49" s="30">
        <v>0.0</v>
      </c>
      <c r="E49" s="12" t="s">
        <v>94</v>
      </c>
      <c r="F49" s="30">
        <v>0.0</v>
      </c>
      <c r="G49" s="31"/>
      <c r="H49" s="28"/>
      <c r="J49" s="16"/>
      <c r="K49" s="5"/>
      <c r="L49" s="5"/>
      <c r="M49" s="5"/>
      <c r="N49" s="5" t="s">
        <v>15</v>
      </c>
      <c r="O49" s="23">
        <v>50.0</v>
      </c>
      <c r="P49" s="17">
        <f>D16*O49</f>
        <v>50</v>
      </c>
      <c r="Q49" s="18"/>
    </row>
    <row r="50" ht="15.75" customHeight="1">
      <c r="B50" s="29"/>
      <c r="C50" s="12" t="s">
        <v>95</v>
      </c>
      <c r="D50" s="30">
        <v>0.0</v>
      </c>
      <c r="E50" s="12" t="s">
        <v>96</v>
      </c>
      <c r="F50" s="30">
        <v>0.0</v>
      </c>
      <c r="G50" s="31"/>
      <c r="H50" s="28"/>
      <c r="J50" s="4"/>
      <c r="K50" s="5" t="s">
        <v>97</v>
      </c>
      <c r="L50" s="5"/>
      <c r="M50" s="5"/>
      <c r="N50" s="24" t="s">
        <v>16</v>
      </c>
      <c r="O50" s="5"/>
      <c r="P50" s="5"/>
      <c r="Q50" s="6"/>
    </row>
    <row r="51" ht="15.75" customHeight="1">
      <c r="B51" s="29"/>
      <c r="C51" s="12" t="s">
        <v>98</v>
      </c>
      <c r="D51" s="30">
        <v>0.0</v>
      </c>
      <c r="E51" s="12" t="s">
        <v>99</v>
      </c>
      <c r="F51" s="30">
        <v>0.0</v>
      </c>
      <c r="G51" s="31"/>
      <c r="H51" s="28"/>
      <c r="J51" s="16"/>
      <c r="K51" s="5" t="s">
        <v>100</v>
      </c>
      <c r="L51" s="5"/>
      <c r="M51" s="5"/>
      <c r="N51" s="5" t="s">
        <v>18</v>
      </c>
      <c r="O51" s="25">
        <v>50.0</v>
      </c>
      <c r="P51" s="17">
        <f>D18*O51</f>
        <v>50</v>
      </c>
      <c r="Q51" s="18"/>
    </row>
    <row r="52" ht="15.75" customHeight="1">
      <c r="B52" s="29"/>
      <c r="C52" s="12" t="s">
        <v>101</v>
      </c>
      <c r="D52" s="30">
        <v>0.0</v>
      </c>
      <c r="E52" s="12" t="s">
        <v>102</v>
      </c>
      <c r="F52" s="30">
        <v>0.0</v>
      </c>
      <c r="G52" s="31"/>
      <c r="H52" s="28"/>
      <c r="J52" s="4"/>
      <c r="K52" s="5" t="s">
        <v>103</v>
      </c>
      <c r="L52" s="5"/>
      <c r="M52" s="5"/>
      <c r="N52" s="5"/>
      <c r="O52" s="5"/>
      <c r="P52" s="5"/>
      <c r="Q52" s="6"/>
    </row>
    <row r="53" ht="15.75" customHeight="1">
      <c r="B53" s="29"/>
      <c r="C53" s="12" t="s">
        <v>104</v>
      </c>
      <c r="D53" s="30">
        <v>0.0</v>
      </c>
      <c r="E53" s="12" t="s">
        <v>105</v>
      </c>
      <c r="F53" s="30">
        <v>0.0</v>
      </c>
      <c r="G53" s="31"/>
      <c r="H53" s="28"/>
      <c r="J53" s="16"/>
      <c r="K53" s="5"/>
      <c r="L53" s="5"/>
      <c r="M53" s="5"/>
      <c r="N53" s="5" t="s">
        <v>52</v>
      </c>
      <c r="O53" s="36">
        <v>0.0</v>
      </c>
      <c r="P53" s="17">
        <f>O53*D20</f>
        <v>0</v>
      </c>
      <c r="Q53" s="18"/>
    </row>
    <row r="54" ht="15.75" customHeight="1">
      <c r="B54" s="29"/>
      <c r="C54" s="12" t="s">
        <v>106</v>
      </c>
      <c r="D54" s="30">
        <v>0.0</v>
      </c>
      <c r="E54" s="12" t="s">
        <v>107</v>
      </c>
      <c r="F54" s="30">
        <v>0.0</v>
      </c>
      <c r="G54" s="31"/>
      <c r="H54" s="28"/>
      <c r="J54" s="16"/>
      <c r="K54" s="5"/>
      <c r="L54" s="5"/>
      <c r="M54" s="5"/>
      <c r="N54" s="5" t="s">
        <v>55</v>
      </c>
      <c r="O54" s="36">
        <v>0.0</v>
      </c>
      <c r="P54" s="17">
        <f>O54*D22</f>
        <v>0</v>
      </c>
      <c r="Q54" s="18"/>
    </row>
    <row r="55" ht="15.75" customHeight="1">
      <c r="B55" s="29"/>
      <c r="C55" s="12" t="s">
        <v>108</v>
      </c>
      <c r="D55" s="30">
        <v>0.0</v>
      </c>
      <c r="E55" s="12" t="s">
        <v>109</v>
      </c>
      <c r="F55" s="30">
        <v>0.0</v>
      </c>
      <c r="G55" s="31"/>
      <c r="H55" s="28"/>
      <c r="J55" s="4"/>
      <c r="K55" s="5"/>
      <c r="L55" s="5"/>
      <c r="M55" s="5"/>
      <c r="N55" s="5"/>
      <c r="O55" s="5"/>
      <c r="P55" s="5"/>
      <c r="Q55" s="6"/>
    </row>
    <row r="56" ht="15.75" customHeight="1">
      <c r="B56" s="29"/>
      <c r="C56" s="12" t="s">
        <v>110</v>
      </c>
      <c r="D56" s="30">
        <v>0.0</v>
      </c>
      <c r="E56" s="12" t="s">
        <v>111</v>
      </c>
      <c r="F56" s="30">
        <v>0.0</v>
      </c>
      <c r="G56" s="31"/>
      <c r="H56" s="28"/>
      <c r="J56" s="4"/>
      <c r="K56" s="5"/>
      <c r="L56" s="5"/>
      <c r="M56" s="5"/>
      <c r="N56" s="5"/>
      <c r="O56" s="5"/>
      <c r="P56" s="5"/>
      <c r="Q56" s="6"/>
    </row>
    <row r="57" ht="15.75" customHeight="1">
      <c r="B57" s="29"/>
      <c r="C57" s="12" t="s">
        <v>112</v>
      </c>
      <c r="D57" s="30">
        <v>0.0</v>
      </c>
      <c r="E57" s="12" t="s">
        <v>113</v>
      </c>
      <c r="F57" s="30">
        <v>0.0</v>
      </c>
      <c r="G57" s="31"/>
      <c r="H57" s="28"/>
      <c r="J57" s="4"/>
      <c r="K57" s="5"/>
      <c r="L57" s="5"/>
      <c r="M57" s="5"/>
      <c r="N57" s="5"/>
      <c r="O57" s="5"/>
      <c r="P57" s="5"/>
      <c r="Q57" s="6"/>
    </row>
    <row r="58" ht="15.75" customHeight="1">
      <c r="B58" s="29"/>
      <c r="C58" s="12" t="s">
        <v>114</v>
      </c>
      <c r="D58" s="30">
        <v>0.0</v>
      </c>
      <c r="E58" s="12" t="s">
        <v>115</v>
      </c>
      <c r="F58" s="30">
        <v>0.0</v>
      </c>
      <c r="G58" s="31"/>
      <c r="H58" s="28"/>
      <c r="J58" s="16"/>
      <c r="K58" s="5"/>
      <c r="L58" s="5"/>
      <c r="M58" s="5"/>
      <c r="N58" s="32" t="s">
        <v>65</v>
      </c>
      <c r="O58" s="33"/>
      <c r="P58" s="34">
        <f>SUM(P44:P54)</f>
        <v>1800</v>
      </c>
      <c r="Q58" s="18"/>
    </row>
    <row r="59" ht="15.75" customHeight="1">
      <c r="B59" s="29"/>
      <c r="C59" s="12" t="s">
        <v>116</v>
      </c>
      <c r="D59" s="30">
        <v>0.0</v>
      </c>
      <c r="E59" s="12" t="s">
        <v>33</v>
      </c>
      <c r="F59" s="30">
        <v>1.0</v>
      </c>
      <c r="G59" s="31"/>
      <c r="H59" s="28"/>
      <c r="J59" s="8"/>
      <c r="K59" s="9"/>
      <c r="L59" s="9"/>
      <c r="M59" s="9"/>
      <c r="N59" s="9"/>
      <c r="O59" s="9"/>
      <c r="P59" s="9"/>
      <c r="Q59" s="10"/>
    </row>
    <row r="60" ht="15.75" customHeight="1">
      <c r="B60" s="29"/>
      <c r="C60" s="12"/>
      <c r="D60" s="12"/>
      <c r="E60" s="12" t="s">
        <v>36</v>
      </c>
      <c r="F60" s="30">
        <v>0.0</v>
      </c>
      <c r="G60" s="31"/>
      <c r="H60" s="28"/>
    </row>
    <row r="61" ht="15.75" customHeight="1">
      <c r="B61" s="29"/>
      <c r="C61" s="12"/>
      <c r="D61" s="12"/>
      <c r="E61" s="12" t="s">
        <v>39</v>
      </c>
      <c r="F61" s="30">
        <v>0.0</v>
      </c>
      <c r="G61" s="31"/>
      <c r="H61" s="28"/>
      <c r="J61" s="1"/>
      <c r="K61" s="2"/>
      <c r="L61" s="2"/>
      <c r="M61" s="2"/>
      <c r="N61" s="2"/>
      <c r="O61" s="2"/>
      <c r="P61" s="2"/>
      <c r="Q61" s="3"/>
    </row>
    <row r="62" ht="15.75" customHeight="1">
      <c r="B62" s="29"/>
      <c r="C62" s="12"/>
      <c r="D62" s="12"/>
      <c r="E62" s="12" t="s">
        <v>42</v>
      </c>
      <c r="F62" s="30">
        <v>0.0</v>
      </c>
      <c r="G62" s="31"/>
      <c r="H62" s="28"/>
      <c r="J62" s="4"/>
      <c r="K62" s="11" t="s">
        <v>117</v>
      </c>
      <c r="L62" s="5"/>
      <c r="M62" s="5"/>
      <c r="N62" s="5"/>
      <c r="O62" s="5" t="s">
        <v>5</v>
      </c>
      <c r="P62" s="12" t="s">
        <v>6</v>
      </c>
      <c r="Q62" s="6"/>
    </row>
    <row r="63" ht="15.75" customHeight="1">
      <c r="B63" s="29"/>
      <c r="C63" s="12"/>
      <c r="D63" s="12"/>
      <c r="E63" s="12" t="s">
        <v>45</v>
      </c>
      <c r="F63" s="30">
        <v>0.0</v>
      </c>
      <c r="G63" s="31"/>
      <c r="H63" s="28"/>
      <c r="J63" s="4"/>
      <c r="K63" s="35" t="s">
        <v>77</v>
      </c>
      <c r="L63" s="5"/>
      <c r="M63" s="5"/>
      <c r="N63" s="5"/>
      <c r="O63" s="5"/>
      <c r="P63" s="5"/>
      <c r="Q63" s="6"/>
    </row>
    <row r="64" ht="15.75" customHeight="1">
      <c r="B64" s="29"/>
      <c r="C64" s="12"/>
      <c r="D64" s="12"/>
      <c r="E64" s="12" t="s">
        <v>48</v>
      </c>
      <c r="F64" s="30">
        <v>0.0</v>
      </c>
      <c r="G64" s="31"/>
      <c r="H64" s="28"/>
      <c r="J64" s="16"/>
      <c r="K64" s="13" t="s">
        <v>80</v>
      </c>
      <c r="L64" s="5"/>
      <c r="M64" s="5"/>
      <c r="N64" s="5" t="s">
        <v>81</v>
      </c>
      <c r="O64" s="17">
        <f>1550+M66</f>
        <v>1550</v>
      </c>
      <c r="P64" s="17">
        <f>D11*O64</f>
        <v>1550</v>
      </c>
      <c r="Q64" s="18"/>
    </row>
    <row r="65" ht="15.75" customHeight="1">
      <c r="B65" s="29"/>
      <c r="C65" s="12"/>
      <c r="D65" s="12"/>
      <c r="E65" s="12" t="s">
        <v>50</v>
      </c>
      <c r="F65" s="30">
        <v>0.0</v>
      </c>
      <c r="G65" s="31"/>
      <c r="H65" s="28"/>
      <c r="J65" s="4"/>
      <c r="K65" s="13"/>
      <c r="L65" s="5"/>
      <c r="M65" s="5"/>
      <c r="N65" s="5"/>
      <c r="O65" s="5"/>
      <c r="P65" s="5"/>
      <c r="Q65" s="6"/>
    </row>
    <row r="66" ht="15.75" customHeight="1">
      <c r="B66" s="29"/>
      <c r="C66" s="12"/>
      <c r="D66" s="12"/>
      <c r="E66" s="12" t="s">
        <v>53</v>
      </c>
      <c r="F66" s="30">
        <v>0.0</v>
      </c>
      <c r="G66" s="31"/>
      <c r="H66" s="28"/>
      <c r="J66" s="16"/>
      <c r="K66" s="13" t="s">
        <v>86</v>
      </c>
      <c r="L66" s="5"/>
      <c r="M66" s="23">
        <v>0.0</v>
      </c>
      <c r="N66" s="5" t="s">
        <v>87</v>
      </c>
      <c r="O66" s="23">
        <v>1000.0</v>
      </c>
      <c r="P66" s="17">
        <f>D13*O66</f>
        <v>0</v>
      </c>
      <c r="Q66" s="18"/>
    </row>
    <row r="67" ht="15.75" customHeight="1">
      <c r="B67" s="29"/>
      <c r="C67" s="12"/>
      <c r="D67" s="12"/>
      <c r="E67" s="12" t="s">
        <v>56</v>
      </c>
      <c r="F67" s="30">
        <v>0.0</v>
      </c>
      <c r="G67" s="31"/>
      <c r="H67" s="28"/>
      <c r="J67" s="16"/>
      <c r="K67" s="5"/>
      <c r="L67" s="5"/>
      <c r="M67" s="5"/>
      <c r="N67" s="5" t="s">
        <v>90</v>
      </c>
      <c r="O67" s="17">
        <f>O64/2</f>
        <v>775</v>
      </c>
      <c r="P67" s="17">
        <f>D13*O67</f>
        <v>0</v>
      </c>
      <c r="Q67" s="18"/>
    </row>
    <row r="68" ht="15.75" customHeight="1">
      <c r="B68" s="29"/>
      <c r="C68" s="12"/>
      <c r="D68" s="12"/>
      <c r="E68" s="12" t="s">
        <v>59</v>
      </c>
      <c r="F68" s="30">
        <v>0.0</v>
      </c>
      <c r="G68" s="31"/>
      <c r="H68" s="28"/>
      <c r="J68" s="4"/>
      <c r="K68" s="5"/>
      <c r="L68" s="5"/>
      <c r="M68" s="5"/>
      <c r="N68" s="5"/>
      <c r="O68" s="17"/>
      <c r="P68" s="5"/>
      <c r="Q68" s="6"/>
    </row>
    <row r="69" ht="15.75" customHeight="1">
      <c r="B69" s="29"/>
      <c r="C69" s="12"/>
      <c r="D69" s="12"/>
      <c r="E69" s="12" t="s">
        <v>61</v>
      </c>
      <c r="F69" s="30">
        <v>0.0</v>
      </c>
      <c r="G69" s="31"/>
      <c r="H69" s="28"/>
      <c r="J69" s="16"/>
      <c r="K69" s="5"/>
      <c r="L69" s="5"/>
      <c r="M69" s="5"/>
      <c r="N69" s="5" t="s">
        <v>15</v>
      </c>
      <c r="O69" s="23">
        <v>50.0</v>
      </c>
      <c r="P69" s="17">
        <f>D16*O69</f>
        <v>50</v>
      </c>
      <c r="Q69" s="18"/>
    </row>
    <row r="70" ht="15.75" customHeight="1">
      <c r="B70" s="29"/>
      <c r="C70" s="12"/>
      <c r="D70" s="12"/>
      <c r="E70" s="12" t="s">
        <v>63</v>
      </c>
      <c r="F70" s="30">
        <v>0.0</v>
      </c>
      <c r="G70" s="31"/>
      <c r="H70" s="28"/>
      <c r="J70" s="4"/>
      <c r="K70" s="5" t="s">
        <v>118</v>
      </c>
      <c r="L70" s="5"/>
      <c r="M70" s="5"/>
      <c r="N70" s="24" t="s">
        <v>16</v>
      </c>
      <c r="O70" s="5"/>
      <c r="P70" s="5"/>
      <c r="Q70" s="6"/>
    </row>
    <row r="71" ht="15.75" customHeight="1">
      <c r="B71" s="29"/>
      <c r="C71" s="12"/>
      <c r="D71" s="12"/>
      <c r="E71" s="12" t="s">
        <v>66</v>
      </c>
      <c r="F71" s="30">
        <v>0.0</v>
      </c>
      <c r="G71" s="31"/>
      <c r="H71" s="28"/>
      <c r="J71" s="16"/>
      <c r="K71" s="5" t="s">
        <v>100</v>
      </c>
      <c r="L71" s="5"/>
      <c r="M71" s="5"/>
      <c r="N71" s="5" t="s">
        <v>18</v>
      </c>
      <c r="O71" s="25">
        <v>50.0</v>
      </c>
      <c r="P71" s="17">
        <f>D18*O71</f>
        <v>50</v>
      </c>
      <c r="Q71" s="18"/>
    </row>
    <row r="72" ht="15.75" customHeight="1">
      <c r="B72" s="29"/>
      <c r="C72" s="12"/>
      <c r="D72" s="12"/>
      <c r="E72" s="12" t="s">
        <v>68</v>
      </c>
      <c r="F72" s="30">
        <v>0.0</v>
      </c>
      <c r="G72" s="31"/>
      <c r="H72" s="28"/>
      <c r="J72" s="4"/>
      <c r="K72" s="5" t="s">
        <v>119</v>
      </c>
      <c r="L72" s="5"/>
      <c r="M72" s="5"/>
      <c r="N72" s="5"/>
      <c r="O72" s="5"/>
      <c r="P72" s="5"/>
      <c r="Q72" s="6"/>
    </row>
    <row r="73" ht="15.75" customHeight="1">
      <c r="B73" s="29"/>
      <c r="C73" s="12"/>
      <c r="D73" s="12"/>
      <c r="E73" s="12" t="s">
        <v>70</v>
      </c>
      <c r="F73" s="30">
        <v>0.0</v>
      </c>
      <c r="G73" s="31"/>
      <c r="H73" s="28"/>
      <c r="J73" s="16"/>
      <c r="K73" s="5"/>
      <c r="L73" s="5"/>
      <c r="M73" s="5"/>
      <c r="N73" s="5" t="s">
        <v>52</v>
      </c>
      <c r="O73" s="36">
        <v>1000.0</v>
      </c>
      <c r="P73" s="17">
        <f>O73*D20</f>
        <v>1000</v>
      </c>
      <c r="Q73" s="18"/>
    </row>
    <row r="74" ht="15.75" customHeight="1">
      <c r="B74" s="29"/>
      <c r="C74" s="12"/>
      <c r="D74" s="12"/>
      <c r="E74" s="12" t="s">
        <v>72</v>
      </c>
      <c r="F74" s="30">
        <v>0.0</v>
      </c>
      <c r="G74" s="31"/>
      <c r="H74" s="28"/>
      <c r="J74" s="16"/>
      <c r="K74" s="5"/>
      <c r="L74" s="5"/>
      <c r="M74" s="5"/>
      <c r="N74" s="5" t="s">
        <v>55</v>
      </c>
      <c r="O74" s="36">
        <v>0.0</v>
      </c>
      <c r="P74" s="17">
        <f>O74*D22</f>
        <v>0</v>
      </c>
      <c r="Q74" s="18"/>
    </row>
    <row r="75" ht="15.75" customHeight="1">
      <c r="B75" s="29"/>
      <c r="C75" s="12"/>
      <c r="D75" s="12"/>
      <c r="E75" s="12" t="s">
        <v>75</v>
      </c>
      <c r="F75" s="30">
        <v>0.0</v>
      </c>
      <c r="G75" s="31"/>
      <c r="H75" s="28"/>
      <c r="J75" s="4"/>
      <c r="K75" s="5"/>
      <c r="L75" s="5"/>
      <c r="M75" s="5"/>
      <c r="N75" s="5"/>
      <c r="O75" s="5"/>
      <c r="P75" s="5"/>
      <c r="Q75" s="6"/>
    </row>
    <row r="76" ht="15.75" customHeight="1">
      <c r="B76" s="29"/>
      <c r="C76" s="12"/>
      <c r="D76" s="12"/>
      <c r="E76" s="12" t="s">
        <v>78</v>
      </c>
      <c r="F76" s="30">
        <v>0.0</v>
      </c>
      <c r="G76" s="31"/>
      <c r="H76" s="28"/>
      <c r="J76" s="4"/>
      <c r="K76" s="5"/>
      <c r="L76" s="5"/>
      <c r="M76" s="5"/>
      <c r="N76" s="5"/>
      <c r="O76" s="5"/>
      <c r="P76" s="5"/>
      <c r="Q76" s="6"/>
    </row>
    <row r="77" ht="15.75" customHeight="1">
      <c r="B77" s="29"/>
      <c r="C77" s="12"/>
      <c r="D77" s="12"/>
      <c r="E77" s="12" t="s">
        <v>82</v>
      </c>
      <c r="F77" s="30">
        <v>0.0</v>
      </c>
      <c r="G77" s="31"/>
      <c r="H77" s="28"/>
      <c r="J77" s="4"/>
      <c r="K77" s="5"/>
      <c r="L77" s="5"/>
      <c r="M77" s="5"/>
      <c r="N77" s="5"/>
      <c r="O77" s="5"/>
      <c r="P77" s="5"/>
      <c r="Q77" s="6"/>
    </row>
    <row r="78" ht="15.75" customHeight="1">
      <c r="B78" s="29"/>
      <c r="C78" s="12"/>
      <c r="D78" s="12"/>
      <c r="E78" s="12" t="s">
        <v>84</v>
      </c>
      <c r="F78" s="30">
        <v>0.0</v>
      </c>
      <c r="G78" s="31"/>
      <c r="H78" s="28"/>
      <c r="J78" s="16"/>
      <c r="K78" s="5"/>
      <c r="L78" s="5"/>
      <c r="M78" s="5"/>
      <c r="N78" s="32" t="s">
        <v>65</v>
      </c>
      <c r="O78" s="33"/>
      <c r="P78" s="34">
        <f>SUM(P64:P74)</f>
        <v>2650</v>
      </c>
      <c r="Q78" s="18"/>
    </row>
    <row r="79" ht="15.75" customHeight="1">
      <c r="B79" s="29"/>
      <c r="C79" s="12"/>
      <c r="D79" s="12"/>
      <c r="E79" s="12" t="s">
        <v>88</v>
      </c>
      <c r="F79" s="30">
        <v>0.0</v>
      </c>
      <c r="G79" s="31"/>
      <c r="H79" s="28"/>
      <c r="J79" s="8"/>
      <c r="K79" s="9"/>
      <c r="L79" s="9"/>
      <c r="M79" s="9"/>
      <c r="N79" s="9"/>
      <c r="O79" s="9"/>
      <c r="P79" s="9"/>
      <c r="Q79" s="10"/>
    </row>
    <row r="80" ht="15.75" customHeight="1">
      <c r="B80" s="29"/>
      <c r="C80" s="12"/>
      <c r="D80" s="12"/>
      <c r="E80" s="12" t="s">
        <v>91</v>
      </c>
      <c r="F80" s="30">
        <v>0.0</v>
      </c>
      <c r="G80" s="31"/>
      <c r="H80" s="28"/>
    </row>
    <row r="81" ht="15.75" customHeight="1">
      <c r="B81" s="29"/>
      <c r="C81" s="12"/>
      <c r="D81" s="12"/>
      <c r="E81" s="12" t="s">
        <v>93</v>
      </c>
      <c r="F81" s="30">
        <v>0.0</v>
      </c>
      <c r="G81" s="31"/>
      <c r="H81" s="28"/>
    </row>
    <row r="82" ht="15.75" customHeight="1">
      <c r="B82" s="29"/>
      <c r="C82" s="12"/>
      <c r="D82" s="12"/>
      <c r="E82" s="12" t="s">
        <v>95</v>
      </c>
      <c r="F82" s="30">
        <v>0.0</v>
      </c>
      <c r="G82" s="31"/>
      <c r="H82" s="28"/>
    </row>
    <row r="83" ht="15.75" customHeight="1">
      <c r="B83" s="29"/>
      <c r="C83" s="12"/>
      <c r="D83" s="12"/>
      <c r="E83" s="12" t="s">
        <v>98</v>
      </c>
      <c r="F83" s="30">
        <v>0.0</v>
      </c>
      <c r="G83" s="31"/>
      <c r="H83" s="28"/>
    </row>
    <row r="84" ht="15.75" customHeight="1">
      <c r="B84" s="29"/>
      <c r="C84" s="12"/>
      <c r="D84" s="12"/>
      <c r="E84" s="12" t="s">
        <v>101</v>
      </c>
      <c r="F84" s="30">
        <v>0.0</v>
      </c>
      <c r="G84" s="31"/>
      <c r="H84" s="28"/>
    </row>
    <row r="85" ht="15.75" customHeight="1">
      <c r="B85" s="29"/>
      <c r="C85" s="12"/>
      <c r="D85" s="12"/>
      <c r="E85" s="12" t="s">
        <v>104</v>
      </c>
      <c r="F85" s="30">
        <v>0.0</v>
      </c>
      <c r="G85" s="31"/>
      <c r="H85" s="28"/>
    </row>
    <row r="86" ht="15.75" customHeight="1">
      <c r="B86" s="29"/>
      <c r="C86" s="12"/>
      <c r="D86" s="12"/>
      <c r="E86" s="12" t="s">
        <v>106</v>
      </c>
      <c r="F86" s="30">
        <v>0.0</v>
      </c>
      <c r="G86" s="31"/>
      <c r="H86" s="28"/>
    </row>
    <row r="87" ht="15.75" customHeight="1">
      <c r="B87" s="29"/>
      <c r="C87" s="12"/>
      <c r="D87" s="12"/>
      <c r="E87" s="12" t="s">
        <v>108</v>
      </c>
      <c r="F87" s="30">
        <v>0.0</v>
      </c>
      <c r="G87" s="31"/>
      <c r="H87" s="28"/>
    </row>
    <row r="88" ht="15.75" customHeight="1">
      <c r="B88" s="29"/>
      <c r="C88" s="12"/>
      <c r="D88" s="12"/>
      <c r="E88" s="12" t="s">
        <v>110</v>
      </c>
      <c r="F88" s="30">
        <v>0.0</v>
      </c>
      <c r="G88" s="31"/>
      <c r="H88" s="28"/>
    </row>
    <row r="89" ht="15.75" customHeight="1">
      <c r="B89" s="29"/>
      <c r="C89" s="12"/>
      <c r="D89" s="12"/>
      <c r="E89" s="12" t="s">
        <v>112</v>
      </c>
      <c r="F89" s="30">
        <v>0.0</v>
      </c>
      <c r="G89" s="31"/>
      <c r="H89" s="28"/>
    </row>
    <row r="90" ht="15.75" customHeight="1">
      <c r="B90" s="29"/>
      <c r="C90" s="12"/>
      <c r="D90" s="12"/>
      <c r="E90" s="12" t="s">
        <v>114</v>
      </c>
      <c r="F90" s="30">
        <v>0.0</v>
      </c>
      <c r="G90" s="31"/>
    </row>
    <row r="91" ht="15.75" customHeight="1">
      <c r="B91" s="8"/>
      <c r="C91" s="9"/>
      <c r="D91" s="9"/>
      <c r="E91" s="37"/>
      <c r="F91" s="9"/>
      <c r="G91" s="10"/>
    </row>
    <row r="92" ht="15.75" customHeight="1">
      <c r="E92" s="38"/>
    </row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0"/>
    <col customWidth="1" min="3" max="3" width="24.14"/>
    <col customWidth="1" min="4" max="4" width="6.71"/>
    <col customWidth="1" min="5" max="5" width="15.14"/>
    <col customWidth="1" min="6" max="6" width="6.29"/>
    <col customWidth="1" min="7" max="7" width="5.0"/>
    <col customWidth="1" min="8" max="8" width="26.29"/>
    <col customWidth="1" min="9" max="9" width="5.14"/>
    <col customWidth="1" min="10" max="10" width="7.71"/>
    <col customWidth="1" min="11" max="11" width="11.14"/>
    <col customWidth="1" min="12" max="12" width="7.43"/>
    <col customWidth="1" min="13" max="13" width="10.43"/>
    <col customWidth="1" min="14" max="14" width="27.86"/>
    <col customWidth="1" min="15" max="15" width="8.71"/>
    <col customWidth="1" min="16" max="16" width="6.71"/>
    <col customWidth="1" min="17" max="18" width="5.43"/>
  </cols>
  <sheetData>
    <row r="1" ht="15.0" customHeight="1"/>
    <row r="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>
      <c r="B3" s="4"/>
      <c r="C3" s="5" t="s">
        <v>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>
      <c r="B4" s="4"/>
      <c r="C4" s="5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>
      <c r="B5" s="4"/>
      <c r="C5" s="7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8" ht="15.75" customHeight="1"/>
    <row r="9" ht="15.75" customHeight="1"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</row>
    <row r="10" ht="15.75" customHeight="1">
      <c r="B10" s="42"/>
      <c r="C10" s="43" t="s">
        <v>120</v>
      </c>
      <c r="D10" s="44"/>
      <c r="E10" s="45"/>
      <c r="F10" s="45"/>
      <c r="G10" s="45"/>
      <c r="H10" s="44" t="s">
        <v>121</v>
      </c>
      <c r="I10" s="44"/>
      <c r="J10" s="44"/>
      <c r="K10" s="44"/>
      <c r="L10" s="44"/>
      <c r="M10" s="44"/>
      <c r="N10" s="44"/>
      <c r="O10" s="46"/>
    </row>
    <row r="11" ht="15.75" customHeight="1">
      <c r="B11" s="42"/>
      <c r="C11" s="47" t="s">
        <v>122</v>
      </c>
      <c r="D11" s="48"/>
      <c r="E11" s="49">
        <v>250.0</v>
      </c>
      <c r="F11" s="5"/>
      <c r="G11" s="45"/>
      <c r="H11" s="48" t="s">
        <v>123</v>
      </c>
      <c r="I11" s="48"/>
      <c r="J11" s="45"/>
      <c r="K11" s="43"/>
      <c r="L11" s="48" t="s">
        <v>28</v>
      </c>
      <c r="M11" s="48"/>
      <c r="N11" s="45"/>
      <c r="O11" s="46"/>
    </row>
    <row r="12" ht="15.75" customHeight="1">
      <c r="B12" s="42"/>
      <c r="C12" s="50" t="s">
        <v>22</v>
      </c>
      <c r="D12" s="50"/>
      <c r="E12" s="51">
        <v>400.0</v>
      </c>
      <c r="F12" s="5"/>
      <c r="G12" s="45"/>
      <c r="H12" s="50" t="s">
        <v>22</v>
      </c>
      <c r="I12" s="52"/>
      <c r="J12" s="53">
        <v>512.0</v>
      </c>
      <c r="K12" s="5" t="s">
        <v>59</v>
      </c>
      <c r="L12" s="50" t="s">
        <v>22</v>
      </c>
      <c r="M12" s="52"/>
      <c r="N12" s="53">
        <v>1.58456325E8</v>
      </c>
      <c r="O12" s="6" t="s">
        <v>36</v>
      </c>
    </row>
    <row r="13" ht="15.75" customHeight="1">
      <c r="B13" s="42"/>
      <c r="C13" s="50" t="s">
        <v>24</v>
      </c>
      <c r="D13" s="50"/>
      <c r="E13" s="51">
        <v>750.0</v>
      </c>
      <c r="F13" s="5"/>
      <c r="G13" s="45"/>
      <c r="H13" s="50" t="s">
        <v>24</v>
      </c>
      <c r="I13" s="52"/>
      <c r="J13" s="53">
        <v>1024.0</v>
      </c>
      <c r="K13" s="5" t="s">
        <v>61</v>
      </c>
      <c r="L13" s="50" t="s">
        <v>24</v>
      </c>
      <c r="M13" s="52"/>
      <c r="N13" s="53">
        <v>6.338253E8</v>
      </c>
      <c r="O13" s="6" t="s">
        <v>42</v>
      </c>
    </row>
    <row r="14" ht="15.75" customHeight="1">
      <c r="B14" s="42"/>
      <c r="C14" s="50" t="s">
        <v>27</v>
      </c>
      <c r="D14" s="50"/>
      <c r="E14" s="51">
        <v>1100.0</v>
      </c>
      <c r="F14" s="5"/>
      <c r="G14" s="45"/>
      <c r="H14" s="50" t="s">
        <v>27</v>
      </c>
      <c r="I14" s="52"/>
      <c r="J14" s="53">
        <v>2048.0</v>
      </c>
      <c r="K14" s="5" t="s">
        <v>63</v>
      </c>
      <c r="L14" s="50" t="s">
        <v>27</v>
      </c>
      <c r="M14" s="52"/>
      <c r="N14" s="53">
        <v>2.5353012E9</v>
      </c>
      <c r="O14" s="6" t="s">
        <v>48</v>
      </c>
    </row>
    <row r="15" ht="15.75" customHeight="1">
      <c r="B15" s="42"/>
      <c r="C15" s="50" t="s">
        <v>29</v>
      </c>
      <c r="D15" s="50"/>
      <c r="E15" s="51">
        <v>1800.0</v>
      </c>
      <c r="F15" s="5"/>
      <c r="G15" s="45"/>
      <c r="H15" s="50" t="s">
        <v>29</v>
      </c>
      <c r="I15" s="52"/>
      <c r="J15" s="53">
        <v>4096.0</v>
      </c>
      <c r="K15" s="5" t="s">
        <v>66</v>
      </c>
      <c r="L15" s="50" t="s">
        <v>29</v>
      </c>
      <c r="M15" s="52"/>
      <c r="N15" s="53">
        <v>1.0141204801E10</v>
      </c>
      <c r="O15" s="6" t="s">
        <v>53</v>
      </c>
    </row>
    <row r="16" ht="15.75" customHeight="1">
      <c r="B16" s="42"/>
      <c r="C16" s="54" t="s">
        <v>32</v>
      </c>
      <c r="D16" s="54"/>
      <c r="E16" s="55">
        <v>2500.0</v>
      </c>
      <c r="F16" s="5"/>
      <c r="G16" s="45"/>
      <c r="H16" s="54" t="s">
        <v>32</v>
      </c>
      <c r="I16" s="54"/>
      <c r="J16" s="53">
        <v>8192.0</v>
      </c>
      <c r="K16" s="5" t="s">
        <v>68</v>
      </c>
      <c r="L16" s="54" t="s">
        <v>32</v>
      </c>
      <c r="M16" s="54"/>
      <c r="N16" s="53">
        <v>4.0564819207E10</v>
      </c>
      <c r="O16" s="6" t="s">
        <v>59</v>
      </c>
    </row>
    <row r="17" ht="15.75" customHeight="1">
      <c r="B17" s="42"/>
      <c r="C17" s="50" t="s">
        <v>35</v>
      </c>
      <c r="D17" s="50"/>
      <c r="E17" s="51">
        <v>3500.0</v>
      </c>
      <c r="F17" s="5"/>
      <c r="G17" s="45"/>
      <c r="H17" s="50" t="s">
        <v>35</v>
      </c>
      <c r="I17" s="52"/>
      <c r="J17" s="53">
        <v>16384.0</v>
      </c>
      <c r="K17" s="5" t="s">
        <v>70</v>
      </c>
      <c r="L17" s="50" t="s">
        <v>35</v>
      </c>
      <c r="M17" s="52"/>
      <c r="N17" s="53">
        <v>1.62259276829E11</v>
      </c>
      <c r="O17" s="6" t="s">
        <v>63</v>
      </c>
    </row>
    <row r="18" ht="15.75" customHeight="1">
      <c r="B18" s="42"/>
      <c r="C18" s="50" t="s">
        <v>38</v>
      </c>
      <c r="D18" s="50"/>
      <c r="E18" s="51">
        <v>4500.0</v>
      </c>
      <c r="F18" s="5"/>
      <c r="G18" s="45"/>
      <c r="H18" s="50" t="s">
        <v>38</v>
      </c>
      <c r="I18" s="52"/>
      <c r="J18" s="53">
        <v>32768.0</v>
      </c>
      <c r="K18" s="5" t="s">
        <v>72</v>
      </c>
      <c r="L18" s="50" t="s">
        <v>38</v>
      </c>
      <c r="M18" s="52"/>
      <c r="N18" s="53">
        <v>6.49037107316E11</v>
      </c>
      <c r="O18" s="6" t="s">
        <v>68</v>
      </c>
    </row>
    <row r="19" ht="15.75" customHeight="1">
      <c r="B19" s="42"/>
      <c r="C19" s="50" t="s">
        <v>41</v>
      </c>
      <c r="D19" s="50"/>
      <c r="E19" s="51">
        <v>6000.0</v>
      </c>
      <c r="F19" s="5"/>
      <c r="G19" s="45"/>
      <c r="H19" s="50" t="s">
        <v>41</v>
      </c>
      <c r="I19" s="52"/>
      <c r="J19" s="53">
        <v>64536.0</v>
      </c>
      <c r="K19" s="5" t="s">
        <v>75</v>
      </c>
      <c r="L19" s="50" t="s">
        <v>41</v>
      </c>
      <c r="M19" s="52"/>
      <c r="N19" s="53">
        <v>2.596148429267E12</v>
      </c>
      <c r="O19" s="6" t="s">
        <v>72</v>
      </c>
    </row>
    <row r="20" ht="15.75" customHeight="1">
      <c r="B20" s="42"/>
      <c r="C20" s="50" t="s">
        <v>44</v>
      </c>
      <c r="D20" s="50"/>
      <c r="E20" s="51">
        <v>8000.0</v>
      </c>
      <c r="F20" s="5"/>
      <c r="G20" s="45"/>
      <c r="H20" s="50" t="s">
        <v>44</v>
      </c>
      <c r="I20" s="52"/>
      <c r="J20" s="53">
        <v>129072.0</v>
      </c>
      <c r="K20" s="5" t="s">
        <v>78</v>
      </c>
      <c r="L20" s="50" t="s">
        <v>44</v>
      </c>
      <c r="M20" s="52"/>
      <c r="N20" s="53">
        <v>1.0384593717069E13</v>
      </c>
      <c r="O20" s="6" t="s">
        <v>78</v>
      </c>
    </row>
    <row r="21" ht="15.75" customHeight="1">
      <c r="B21" s="42"/>
      <c r="C21" s="54" t="s">
        <v>47</v>
      </c>
      <c r="D21" s="54"/>
      <c r="E21" s="55">
        <v>10000.0</v>
      </c>
      <c r="F21" s="5"/>
      <c r="G21" s="45"/>
      <c r="H21" s="54" t="s">
        <v>47</v>
      </c>
      <c r="I21" s="54"/>
      <c r="J21" s="54" t="s">
        <v>124</v>
      </c>
      <c r="K21" s="45"/>
      <c r="L21" s="54" t="s">
        <v>47</v>
      </c>
      <c r="M21" s="54"/>
      <c r="N21" s="54" t="s">
        <v>124</v>
      </c>
      <c r="O21" s="46"/>
    </row>
    <row r="22" ht="15.75" customHeight="1">
      <c r="B22" s="42"/>
      <c r="C22" s="45"/>
      <c r="D22" s="45"/>
      <c r="E22" s="56"/>
      <c r="F22" s="45"/>
      <c r="G22" s="45"/>
      <c r="H22" s="45"/>
      <c r="I22" s="45"/>
      <c r="J22" s="45"/>
      <c r="K22" s="45"/>
      <c r="L22" s="45"/>
      <c r="M22" s="45"/>
      <c r="N22" s="45"/>
      <c r="O22" s="46"/>
    </row>
    <row r="23" ht="15.75" customHeight="1">
      <c r="B23" s="42"/>
      <c r="C23" s="47" t="s">
        <v>125</v>
      </c>
      <c r="D23" s="48"/>
      <c r="E23" s="49">
        <v>1000.0</v>
      </c>
      <c r="F23" s="45"/>
      <c r="G23" s="57"/>
      <c r="H23" s="57"/>
      <c r="I23" s="57"/>
      <c r="J23" s="57"/>
      <c r="K23" s="57"/>
      <c r="L23" s="57"/>
      <c r="M23" s="57"/>
      <c r="N23" s="57"/>
      <c r="O23" s="46"/>
    </row>
    <row r="24" ht="15.75" customHeight="1">
      <c r="B24" s="42"/>
      <c r="C24" s="47" t="s">
        <v>126</v>
      </c>
      <c r="D24" s="47"/>
      <c r="E24" s="49">
        <v>50.0</v>
      </c>
      <c r="F24" s="5"/>
      <c r="G24" s="45"/>
      <c r="H24" s="57"/>
      <c r="I24" s="57"/>
      <c r="J24" s="57"/>
      <c r="K24" s="57"/>
      <c r="L24" s="57"/>
      <c r="M24" s="57"/>
      <c r="N24" s="57"/>
      <c r="O24" s="46"/>
    </row>
    <row r="25" ht="15.75" customHeight="1">
      <c r="B25" s="42"/>
      <c r="C25" s="50" t="s">
        <v>127</v>
      </c>
      <c r="D25" s="50"/>
      <c r="E25" s="51">
        <v>0.0</v>
      </c>
      <c r="F25" s="5"/>
      <c r="G25" s="45"/>
      <c r="H25" s="57"/>
      <c r="I25" s="57"/>
      <c r="J25" s="57"/>
      <c r="K25" s="57"/>
      <c r="L25" s="57"/>
      <c r="M25" s="57"/>
      <c r="N25" s="57"/>
      <c r="O25" s="46"/>
    </row>
    <row r="26" ht="15.75" customHeight="1">
      <c r="B26" s="42"/>
      <c r="C26" s="50" t="s">
        <v>128</v>
      </c>
      <c r="D26" s="50"/>
      <c r="E26" s="51">
        <v>0.0</v>
      </c>
      <c r="F26" s="5"/>
      <c r="G26" s="45"/>
      <c r="H26" s="57"/>
      <c r="I26" s="57"/>
      <c r="J26" s="57"/>
      <c r="K26" s="57"/>
      <c r="L26" s="57"/>
      <c r="M26" s="57"/>
      <c r="N26" s="57"/>
      <c r="O26" s="46"/>
    </row>
    <row r="27" ht="15.75" customHeight="1">
      <c r="B27" s="42"/>
      <c r="C27" s="54" t="s">
        <v>129</v>
      </c>
      <c r="D27" s="54"/>
      <c r="E27" s="55">
        <v>0.0</v>
      </c>
      <c r="F27" s="5"/>
      <c r="G27" s="45"/>
      <c r="H27" s="57"/>
      <c r="I27" s="57"/>
      <c r="J27" s="57"/>
      <c r="K27" s="57"/>
      <c r="L27" s="57"/>
      <c r="M27" s="57"/>
      <c r="N27" s="57"/>
      <c r="O27" s="46"/>
    </row>
    <row r="28" ht="15.75" customHeight="1">
      <c r="B28" s="42"/>
      <c r="C28" s="54" t="s">
        <v>130</v>
      </c>
      <c r="D28" s="54"/>
      <c r="E28" s="55">
        <v>1000.0</v>
      </c>
      <c r="F28" s="45"/>
      <c r="G28" s="45"/>
      <c r="H28" s="57"/>
      <c r="I28" s="57"/>
      <c r="J28" s="57"/>
      <c r="K28" s="57"/>
      <c r="L28" s="57"/>
      <c r="M28" s="57"/>
      <c r="N28" s="57"/>
      <c r="O28" s="46"/>
    </row>
    <row r="29" ht="15.75" customHeight="1">
      <c r="B29" s="42"/>
      <c r="C29" s="45"/>
      <c r="D29" s="45"/>
      <c r="E29" s="45"/>
      <c r="F29" s="45"/>
      <c r="G29" s="45"/>
      <c r="H29" s="57"/>
      <c r="I29" s="57"/>
      <c r="J29" s="57"/>
      <c r="K29" s="57"/>
      <c r="L29" s="57"/>
      <c r="M29" s="57"/>
      <c r="N29" s="57"/>
      <c r="O29" s="46"/>
    </row>
    <row r="30" ht="15.75" customHeight="1">
      <c r="B30" s="42"/>
      <c r="C30" s="45"/>
      <c r="D30" s="45"/>
      <c r="E30" s="45"/>
      <c r="F30" s="45"/>
      <c r="G30" s="45"/>
      <c r="H30" s="57"/>
      <c r="I30" s="57"/>
      <c r="J30" s="57"/>
      <c r="K30" s="57"/>
      <c r="L30" s="57"/>
      <c r="M30" s="57"/>
      <c r="N30" s="57"/>
      <c r="O30" s="46"/>
    </row>
    <row r="31" ht="15.75" customHeight="1">
      <c r="B31" s="42"/>
      <c r="C31" s="45"/>
      <c r="D31" s="45"/>
      <c r="E31" s="45"/>
      <c r="F31" s="44"/>
      <c r="G31" s="45"/>
      <c r="H31" s="57"/>
      <c r="I31" s="57"/>
      <c r="J31" s="57"/>
      <c r="K31" s="57"/>
      <c r="L31" s="57"/>
      <c r="M31" s="57"/>
      <c r="N31" s="57"/>
      <c r="O31" s="46"/>
    </row>
    <row r="32" ht="15.75" customHeight="1">
      <c r="B32" s="42"/>
      <c r="C32" s="45"/>
      <c r="D32" s="45"/>
      <c r="E32" s="45"/>
      <c r="F32" s="58"/>
      <c r="G32" s="57"/>
      <c r="H32" s="57"/>
      <c r="I32" s="57"/>
      <c r="J32" s="57"/>
      <c r="K32" s="57"/>
      <c r="L32" s="57"/>
      <c r="M32" s="57"/>
      <c r="N32" s="57"/>
      <c r="O32" s="46"/>
    </row>
    <row r="33" ht="15.75" customHeight="1">
      <c r="B33" s="42"/>
      <c r="C33" s="45"/>
      <c r="D33" s="45"/>
      <c r="E33" s="45"/>
      <c r="F33" s="59"/>
      <c r="G33" s="57"/>
      <c r="H33" s="57"/>
      <c r="I33" s="57"/>
      <c r="J33" s="57"/>
      <c r="K33" s="57"/>
      <c r="L33" s="57"/>
      <c r="M33" s="57"/>
      <c r="N33" s="57"/>
      <c r="O33" s="46"/>
    </row>
    <row r="34" ht="15.75" customHeight="1">
      <c r="B34" s="42"/>
      <c r="C34" s="45"/>
      <c r="D34" s="45"/>
      <c r="E34" s="45"/>
      <c r="F34" s="59"/>
      <c r="G34" s="45"/>
      <c r="H34" s="5"/>
      <c r="I34" s="5"/>
      <c r="J34" s="5"/>
      <c r="K34" s="45"/>
      <c r="L34" s="5"/>
      <c r="M34" s="5"/>
      <c r="N34" s="5"/>
      <c r="O34" s="46"/>
    </row>
    <row r="35" ht="15.75" customHeight="1">
      <c r="B35" s="60"/>
      <c r="C35" s="60"/>
      <c r="D35" s="60"/>
      <c r="E35" s="60"/>
      <c r="F35" s="61"/>
      <c r="G35" s="60"/>
      <c r="H35" s="62"/>
      <c r="I35" s="62"/>
      <c r="J35" s="62"/>
      <c r="K35" s="60"/>
      <c r="L35" s="62"/>
      <c r="M35" s="62"/>
      <c r="N35" s="62"/>
      <c r="O35" s="60"/>
    </row>
    <row r="36" ht="15.75" customHeight="1">
      <c r="B36" s="39"/>
      <c r="C36" s="40"/>
      <c r="D36" s="40"/>
      <c r="E36" s="40"/>
      <c r="F36" s="63"/>
      <c r="G36" s="40"/>
      <c r="H36" s="40"/>
      <c r="I36" s="40"/>
      <c r="J36" s="40"/>
      <c r="K36" s="40"/>
      <c r="L36" s="40"/>
      <c r="M36" s="40"/>
      <c r="N36" s="40"/>
      <c r="O36" s="41"/>
    </row>
    <row r="37" ht="15.75" customHeight="1">
      <c r="B37" s="42"/>
      <c r="C37" s="43" t="s">
        <v>131</v>
      </c>
      <c r="D37" s="45"/>
      <c r="E37" s="45"/>
      <c r="F37" s="45"/>
      <c r="G37" s="45"/>
      <c r="H37" s="44" t="s">
        <v>132</v>
      </c>
      <c r="I37" s="45"/>
      <c r="J37" s="45"/>
      <c r="K37" s="45"/>
      <c r="L37" s="45"/>
      <c r="M37" s="45"/>
      <c r="N37" s="45"/>
      <c r="O37" s="46"/>
    </row>
    <row r="38" ht="15.75" customHeight="1">
      <c r="B38" s="42"/>
      <c r="C38" s="44" t="s">
        <v>132</v>
      </c>
      <c r="D38" s="44"/>
      <c r="E38" s="44"/>
      <c r="F38" s="44"/>
      <c r="G38" s="45"/>
      <c r="H38" s="48" t="s">
        <v>123</v>
      </c>
      <c r="I38" s="44"/>
      <c r="J38" s="44"/>
      <c r="K38" s="44"/>
      <c r="L38" s="48" t="s">
        <v>28</v>
      </c>
      <c r="M38" s="44"/>
      <c r="N38" s="44"/>
      <c r="O38" s="46"/>
    </row>
    <row r="39" ht="15.75" customHeight="1">
      <c r="B39" s="42"/>
      <c r="C39" s="47" t="s">
        <v>133</v>
      </c>
      <c r="D39" s="48"/>
      <c r="E39" s="5">
        <v>803.0</v>
      </c>
      <c r="F39" s="58">
        <v>0.03964648958230473</v>
      </c>
      <c r="G39" s="45"/>
      <c r="H39" s="47" t="s">
        <v>134</v>
      </c>
      <c r="I39" s="48"/>
      <c r="J39" s="5">
        <v>1542.0</v>
      </c>
      <c r="K39" s="43"/>
      <c r="L39" s="47" t="s">
        <v>134</v>
      </c>
      <c r="M39" s="48"/>
      <c r="N39" s="5">
        <v>5047.0</v>
      </c>
      <c r="O39" s="46"/>
    </row>
    <row r="40" ht="15.75" customHeight="1">
      <c r="B40" s="42"/>
      <c r="C40" s="50" t="s">
        <v>22</v>
      </c>
      <c r="D40" s="50"/>
      <c r="E40" s="50">
        <v>1259.0</v>
      </c>
      <c r="F40" s="58">
        <v>0.06216056087686383</v>
      </c>
      <c r="G40" s="45"/>
      <c r="H40" s="50" t="s">
        <v>22</v>
      </c>
      <c r="I40" s="45"/>
      <c r="J40" s="50">
        <v>2272.0</v>
      </c>
      <c r="K40" s="45"/>
      <c r="L40" s="50" t="s">
        <v>22</v>
      </c>
      <c r="M40" s="45"/>
      <c r="N40" s="50">
        <v>4844.0</v>
      </c>
      <c r="O40" s="46"/>
    </row>
    <row r="41" ht="15.75" customHeight="1">
      <c r="B41" s="42"/>
      <c r="C41" s="52" t="s">
        <v>24</v>
      </c>
      <c r="D41" s="52"/>
      <c r="E41" s="52">
        <v>9455.0</v>
      </c>
      <c r="F41" s="64">
        <v>0.4668213686185445</v>
      </c>
      <c r="G41" s="45"/>
      <c r="H41" s="52" t="s">
        <v>24</v>
      </c>
      <c r="I41" s="52"/>
      <c r="J41" s="52">
        <v>7811.0</v>
      </c>
      <c r="K41" s="45"/>
      <c r="L41" s="52" t="s">
        <v>24</v>
      </c>
      <c r="M41" s="52"/>
      <c r="N41" s="52">
        <v>8755.0</v>
      </c>
      <c r="O41" s="46"/>
    </row>
    <row r="42" ht="15.75" customHeight="1">
      <c r="B42" s="42"/>
      <c r="C42" s="50" t="s">
        <v>27</v>
      </c>
      <c r="D42" s="50"/>
      <c r="E42" s="50">
        <v>2193.0</v>
      </c>
      <c r="F42" s="58">
        <v>0.10827490866001778</v>
      </c>
      <c r="G42" s="45"/>
      <c r="H42" s="50" t="s">
        <v>27</v>
      </c>
      <c r="I42" s="52"/>
      <c r="J42" s="50">
        <v>2106.0</v>
      </c>
      <c r="K42" s="45"/>
      <c r="L42" s="50" t="s">
        <v>27</v>
      </c>
      <c r="M42" s="52"/>
      <c r="N42" s="50">
        <v>1306.0</v>
      </c>
      <c r="O42" s="46"/>
    </row>
    <row r="43" ht="15.75" customHeight="1">
      <c r="B43" s="42"/>
      <c r="C43" s="50" t="s">
        <v>29</v>
      </c>
      <c r="D43" s="54"/>
      <c r="E43" s="54">
        <v>1925.0</v>
      </c>
      <c r="F43" s="58">
        <v>0.09504295447812777</v>
      </c>
      <c r="G43" s="45"/>
      <c r="H43" s="50" t="s">
        <v>29</v>
      </c>
      <c r="I43" s="52"/>
      <c r="J43" s="50">
        <v>1907.0</v>
      </c>
      <c r="K43" s="45"/>
      <c r="L43" s="50" t="s">
        <v>29</v>
      </c>
      <c r="M43" s="52"/>
      <c r="N43" s="50">
        <v>201.0</v>
      </c>
      <c r="O43" s="46"/>
    </row>
    <row r="44" ht="15.75" customHeight="1">
      <c r="B44" s="42"/>
      <c r="C44" s="54" t="s">
        <v>32</v>
      </c>
      <c r="D44" s="54"/>
      <c r="E44" s="54">
        <v>1655.0</v>
      </c>
      <c r="F44" s="58">
        <v>0.08171225436950726</v>
      </c>
      <c r="G44" s="45"/>
      <c r="H44" s="54" t="s">
        <v>32</v>
      </c>
      <c r="I44" s="52"/>
      <c r="J44" s="54">
        <v>1653.0</v>
      </c>
      <c r="K44" s="45"/>
      <c r="L44" s="54" t="s">
        <v>32</v>
      </c>
      <c r="M44" s="52"/>
      <c r="N44" s="54">
        <v>80.0</v>
      </c>
      <c r="O44" s="46"/>
    </row>
    <row r="45" ht="15.75" customHeight="1">
      <c r="B45" s="42"/>
      <c r="C45" s="50" t="s">
        <v>35</v>
      </c>
      <c r="D45" s="50"/>
      <c r="E45" s="54">
        <v>1174.0</v>
      </c>
      <c r="F45" s="58">
        <v>0.05796385899081663</v>
      </c>
      <c r="G45" s="45"/>
      <c r="H45" s="50" t="s">
        <v>35</v>
      </c>
      <c r="I45" s="52"/>
      <c r="J45" s="50">
        <v>1174.0</v>
      </c>
      <c r="K45" s="45"/>
      <c r="L45" s="50" t="s">
        <v>35</v>
      </c>
      <c r="M45" s="52"/>
      <c r="N45" s="50">
        <v>14.0</v>
      </c>
      <c r="O45" s="46"/>
    </row>
    <row r="46" ht="15.75" customHeight="1">
      <c r="B46" s="42"/>
      <c r="C46" s="50" t="s">
        <v>38</v>
      </c>
      <c r="D46" s="50"/>
      <c r="E46" s="54">
        <v>699.0</v>
      </c>
      <c r="F46" s="58">
        <v>0.034511701392317566</v>
      </c>
      <c r="G46" s="45"/>
      <c r="H46" s="50" t="s">
        <v>38</v>
      </c>
      <c r="I46" s="45"/>
      <c r="J46" s="50">
        <v>698.0</v>
      </c>
      <c r="K46" s="45"/>
      <c r="L46" s="50" t="s">
        <v>38</v>
      </c>
      <c r="M46" s="52"/>
      <c r="N46" s="50">
        <v>6.0</v>
      </c>
      <c r="O46" s="46"/>
    </row>
    <row r="47" ht="15.75" customHeight="1">
      <c r="B47" s="42"/>
      <c r="C47" s="50" t="s">
        <v>41</v>
      </c>
      <c r="D47" s="50"/>
      <c r="E47" s="54">
        <v>387.0</v>
      </c>
      <c r="F47" s="58">
        <v>0.019107336822356078</v>
      </c>
      <c r="G47" s="45"/>
      <c r="H47" s="50" t="s">
        <v>41</v>
      </c>
      <c r="I47" s="52"/>
      <c r="J47" s="50">
        <v>387.0</v>
      </c>
      <c r="K47" s="45"/>
      <c r="L47" s="50" t="s">
        <v>41</v>
      </c>
      <c r="M47" s="52"/>
      <c r="N47" s="50">
        <v>1.0</v>
      </c>
      <c r="O47" s="46"/>
    </row>
    <row r="48" ht="15.75" customHeight="1">
      <c r="B48" s="42"/>
      <c r="C48" s="50" t="s">
        <v>44</v>
      </c>
      <c r="D48" s="50"/>
      <c r="E48" s="54">
        <v>290.0</v>
      </c>
      <c r="F48" s="58">
        <v>0.014318159375925742</v>
      </c>
      <c r="G48" s="45"/>
      <c r="H48" s="50" t="s">
        <v>44</v>
      </c>
      <c r="I48" s="52"/>
      <c r="J48" s="50">
        <v>290.0</v>
      </c>
      <c r="K48" s="45"/>
      <c r="L48" s="50" t="s">
        <v>44</v>
      </c>
      <c r="M48" s="52"/>
      <c r="N48" s="50">
        <v>0.0</v>
      </c>
      <c r="O48" s="46"/>
    </row>
    <row r="49" ht="15.75" customHeight="1">
      <c r="B49" s="42"/>
      <c r="C49" s="54" t="s">
        <v>47</v>
      </c>
      <c r="D49" s="54"/>
      <c r="E49" s="54">
        <v>414.0</v>
      </c>
      <c r="F49" s="58">
        <v>0.02044040683321813</v>
      </c>
      <c r="G49" s="45"/>
      <c r="H49" s="54" t="s">
        <v>47</v>
      </c>
      <c r="I49" s="5"/>
      <c r="J49" s="54">
        <v>414.0</v>
      </c>
      <c r="K49" s="45"/>
      <c r="L49" s="54" t="s">
        <v>47</v>
      </c>
      <c r="M49" s="5"/>
      <c r="N49" s="54">
        <v>0.0</v>
      </c>
      <c r="O49" s="46"/>
    </row>
    <row r="50" ht="15.75" customHeight="1">
      <c r="B50" s="42"/>
      <c r="C50" s="5"/>
      <c r="D50" s="5"/>
      <c r="E50" s="45"/>
      <c r="F50" s="58"/>
      <c r="G50" s="45"/>
      <c r="H50" s="5"/>
      <c r="I50" s="5"/>
      <c r="J50" s="5"/>
      <c r="K50" s="45"/>
      <c r="L50" s="5"/>
      <c r="M50" s="5"/>
      <c r="N50" s="5"/>
      <c r="O50" s="46"/>
    </row>
    <row r="51" ht="15.75" customHeight="1">
      <c r="B51" s="42"/>
      <c r="C51" s="45"/>
      <c r="D51" s="45"/>
      <c r="E51" s="65"/>
      <c r="F51" s="45"/>
      <c r="G51" s="45"/>
      <c r="H51" s="57"/>
      <c r="I51" s="45"/>
      <c r="J51" s="45"/>
      <c r="K51" s="45"/>
      <c r="L51" s="57"/>
      <c r="M51" s="57"/>
      <c r="N51" s="57"/>
      <c r="O51" s="46"/>
    </row>
    <row r="52" ht="15.75" customHeight="1">
      <c r="B52" s="42"/>
      <c r="C52" s="45"/>
      <c r="D52" s="45"/>
      <c r="E52" s="45">
        <v>20254.0</v>
      </c>
      <c r="F52" s="45"/>
      <c r="G52" s="45"/>
      <c r="H52" s="57"/>
      <c r="I52" s="57"/>
      <c r="J52" s="45">
        <v>20254.0</v>
      </c>
      <c r="K52" s="43"/>
      <c r="L52" s="57"/>
      <c r="M52" s="57"/>
      <c r="N52" s="45">
        <v>20254.0</v>
      </c>
      <c r="O52" s="46"/>
    </row>
    <row r="53" ht="15.75" customHeight="1">
      <c r="B53" s="42"/>
      <c r="C53" s="45"/>
      <c r="D53" s="45"/>
      <c r="E53" s="45"/>
      <c r="F53" s="45"/>
      <c r="G53" s="45"/>
      <c r="H53" s="57"/>
      <c r="I53" s="57"/>
      <c r="J53" s="57"/>
      <c r="K53" s="45"/>
      <c r="L53" s="57"/>
      <c r="M53" s="57"/>
      <c r="N53" s="57"/>
      <c r="O53" s="46"/>
    </row>
    <row r="54" ht="15.75" customHeight="1">
      <c r="B54" s="42"/>
      <c r="C54" s="45"/>
      <c r="D54" s="45"/>
      <c r="E54" s="66"/>
      <c r="F54" s="66"/>
      <c r="G54" s="45"/>
      <c r="H54" s="57"/>
      <c r="I54" s="57"/>
      <c r="J54" s="57"/>
      <c r="K54" s="45"/>
      <c r="L54" s="57"/>
      <c r="M54" s="57"/>
      <c r="N54" s="57"/>
      <c r="O54" s="46"/>
    </row>
    <row r="55" ht="15.75" customHeight="1">
      <c r="B55" s="42"/>
      <c r="C55" s="45"/>
      <c r="D55" s="45"/>
      <c r="E55" s="45"/>
      <c r="F55" s="45"/>
      <c r="G55" s="45"/>
      <c r="H55" s="57"/>
      <c r="I55" s="57"/>
      <c r="J55" s="57"/>
      <c r="K55" s="45"/>
      <c r="L55" s="57"/>
      <c r="M55" s="57"/>
      <c r="N55" s="57"/>
      <c r="O55" s="46"/>
    </row>
    <row r="56" ht="15.75" customHeight="1">
      <c r="B56" s="42"/>
      <c r="C56" s="67"/>
      <c r="D56" s="67"/>
      <c r="E56" s="57"/>
      <c r="F56" s="57"/>
      <c r="G56" s="68"/>
      <c r="H56" s="57"/>
      <c r="I56" s="57"/>
      <c r="J56" s="57"/>
      <c r="K56" s="45"/>
      <c r="L56" s="57"/>
      <c r="M56" s="57"/>
      <c r="N56" s="57"/>
      <c r="O56" s="46"/>
    </row>
    <row r="57" ht="15.75" customHeight="1">
      <c r="B57" s="42"/>
      <c r="C57" s="45"/>
      <c r="D57" s="45"/>
      <c r="E57" s="45"/>
      <c r="F57" s="45"/>
      <c r="G57" s="45"/>
      <c r="H57" s="57"/>
      <c r="I57" s="57"/>
      <c r="J57" s="57"/>
      <c r="K57" s="45"/>
      <c r="L57" s="57"/>
      <c r="M57" s="57"/>
      <c r="N57" s="57"/>
      <c r="O57" s="46"/>
    </row>
    <row r="58" ht="15.75" customHeight="1">
      <c r="B58" s="42"/>
      <c r="C58" s="45"/>
      <c r="D58" s="45"/>
      <c r="E58" s="45"/>
      <c r="F58" s="45"/>
      <c r="G58" s="45"/>
      <c r="H58" s="57"/>
      <c r="I58" s="57"/>
      <c r="J58" s="57"/>
      <c r="K58" s="45"/>
      <c r="L58" s="57"/>
      <c r="M58" s="57"/>
      <c r="N58" s="57"/>
      <c r="O58" s="46"/>
    </row>
    <row r="59" ht="15.75" customHeight="1">
      <c r="B59" s="42"/>
      <c r="C59" s="45"/>
      <c r="D59" s="45"/>
      <c r="E59" s="45"/>
      <c r="F59" s="45"/>
      <c r="G59" s="45"/>
      <c r="H59" s="57"/>
      <c r="I59" s="57"/>
      <c r="J59" s="57"/>
      <c r="K59" s="45"/>
      <c r="L59" s="57"/>
      <c r="M59" s="57"/>
      <c r="N59" s="57"/>
      <c r="O59" s="46"/>
    </row>
    <row r="60" ht="15.75" customHeight="1">
      <c r="B60" s="42"/>
      <c r="C60" s="45"/>
      <c r="D60" s="45"/>
      <c r="E60" s="45"/>
      <c r="F60" s="45"/>
      <c r="G60" s="45"/>
      <c r="H60" s="57"/>
      <c r="I60" s="57"/>
      <c r="J60" s="57"/>
      <c r="K60" s="45"/>
      <c r="L60" s="57"/>
      <c r="M60" s="57"/>
      <c r="N60" s="57"/>
      <c r="O60" s="46"/>
    </row>
    <row r="61" ht="15.75" customHeight="1">
      <c r="B61" s="42"/>
      <c r="C61" s="45"/>
      <c r="D61" s="45"/>
      <c r="E61" s="45"/>
      <c r="F61" s="45"/>
      <c r="G61" s="45"/>
      <c r="H61" s="57"/>
      <c r="I61" s="57"/>
      <c r="J61" s="57"/>
      <c r="K61" s="45"/>
      <c r="L61" s="57"/>
      <c r="M61" s="57"/>
      <c r="N61" s="57"/>
      <c r="O61" s="46"/>
    </row>
    <row r="62" ht="15.75" customHeight="1">
      <c r="B62" s="42"/>
      <c r="C62" s="45"/>
      <c r="D62" s="45"/>
      <c r="E62" s="45"/>
      <c r="F62" s="45"/>
      <c r="G62" s="45"/>
      <c r="H62" s="57"/>
      <c r="I62" s="57"/>
      <c r="J62" s="57"/>
      <c r="K62" s="45"/>
      <c r="L62" s="57"/>
      <c r="M62" s="57"/>
      <c r="N62" s="57"/>
      <c r="O62" s="46"/>
    </row>
    <row r="63" ht="15.75" customHeight="1">
      <c r="B63" s="42"/>
      <c r="C63" s="45"/>
      <c r="D63" s="45"/>
      <c r="E63" s="45"/>
      <c r="F63" s="45"/>
      <c r="G63" s="45"/>
      <c r="H63" s="45"/>
      <c r="I63" s="45"/>
      <c r="J63" s="45"/>
      <c r="K63" s="45"/>
      <c r="L63" s="57"/>
      <c r="M63" s="57"/>
      <c r="N63" s="57"/>
      <c r="O63" s="46"/>
    </row>
    <row r="64" ht="15.75" customHeight="1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1"/>
    </row>
    <row r="65" ht="15.75" customHeight="1"/>
    <row r="66" ht="15.75" customHeight="1"/>
    <row r="67" ht="15.75" customHeight="1"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1"/>
    </row>
    <row r="68" ht="15.75" customHeight="1">
      <c r="B68" s="42"/>
      <c r="C68" s="43" t="s">
        <v>120</v>
      </c>
      <c r="D68" s="44"/>
      <c r="E68" s="45"/>
      <c r="F68" s="45"/>
      <c r="G68" s="45"/>
      <c r="H68" s="44"/>
      <c r="I68" s="44"/>
      <c r="J68" s="44"/>
      <c r="K68" s="44"/>
      <c r="L68" s="43" t="s">
        <v>120</v>
      </c>
      <c r="M68" s="44"/>
      <c r="N68" s="72">
        <v>1550.0</v>
      </c>
      <c r="O68" s="46"/>
    </row>
    <row r="69" ht="15.75" customHeight="1">
      <c r="B69" s="42"/>
      <c r="C69" s="47" t="s">
        <v>133</v>
      </c>
      <c r="D69" s="48"/>
      <c r="E69" s="73">
        <v>250.0</v>
      </c>
      <c r="F69" s="5"/>
      <c r="G69" s="5"/>
      <c r="H69" s="48" t="s">
        <v>135</v>
      </c>
      <c r="I69" s="48"/>
      <c r="J69" s="45" t="s">
        <v>136</v>
      </c>
      <c r="K69" s="43"/>
      <c r="L69" s="47" t="s">
        <v>137</v>
      </c>
      <c r="M69" s="48"/>
      <c r="N69" s="72" t="s">
        <v>138</v>
      </c>
      <c r="O69" s="46"/>
    </row>
    <row r="70" ht="15.75" customHeight="1">
      <c r="B70" s="42"/>
      <c r="C70" s="50" t="s">
        <v>22</v>
      </c>
      <c r="D70" s="50"/>
      <c r="E70" s="74">
        <v>400.0</v>
      </c>
      <c r="F70" s="5"/>
      <c r="G70" s="5"/>
      <c r="H70" s="50" t="s">
        <v>22</v>
      </c>
      <c r="I70" s="52"/>
      <c r="J70" s="53">
        <v>0.0</v>
      </c>
      <c r="K70" s="5"/>
      <c r="L70" s="51">
        <v>0.0</v>
      </c>
      <c r="M70" s="52"/>
      <c r="N70" s="75">
        <v>0.0</v>
      </c>
      <c r="O70" s="6"/>
    </row>
    <row r="71" ht="15.75" customHeight="1">
      <c r="B71" s="42"/>
      <c r="C71" s="50" t="s">
        <v>24</v>
      </c>
      <c r="D71" s="50"/>
      <c r="E71" s="74">
        <v>750.0</v>
      </c>
      <c r="F71" s="5"/>
      <c r="G71" s="5"/>
      <c r="H71" s="50" t="s">
        <v>24</v>
      </c>
      <c r="I71" s="52"/>
      <c r="J71" s="53">
        <v>0.0</v>
      </c>
      <c r="K71" s="5"/>
      <c r="L71" s="51">
        <v>0.0</v>
      </c>
      <c r="M71" s="52"/>
      <c r="N71" s="75">
        <v>0.0</v>
      </c>
      <c r="O71" s="6"/>
    </row>
    <row r="72" ht="15.75" customHeight="1">
      <c r="B72" s="42"/>
      <c r="C72" s="50" t="s">
        <v>27</v>
      </c>
      <c r="D72" s="50"/>
      <c r="E72" s="74">
        <v>1100.0</v>
      </c>
      <c r="F72" s="5"/>
      <c r="G72" s="5"/>
      <c r="H72" s="50" t="s">
        <v>27</v>
      </c>
      <c r="I72" s="52"/>
      <c r="J72" s="53">
        <v>0.0</v>
      </c>
      <c r="K72" s="5"/>
      <c r="L72" s="51">
        <v>0.0</v>
      </c>
      <c r="M72" s="52"/>
      <c r="N72" s="75">
        <v>0.0</v>
      </c>
      <c r="O72" s="6"/>
    </row>
    <row r="73" ht="15.75" customHeight="1">
      <c r="B73" s="42"/>
      <c r="C73" s="50" t="s">
        <v>29</v>
      </c>
      <c r="D73" s="50"/>
      <c r="E73" s="76">
        <v>1800.0</v>
      </c>
      <c r="F73" s="5"/>
      <c r="G73" s="5"/>
      <c r="H73" s="50" t="s">
        <v>29</v>
      </c>
      <c r="I73" s="52"/>
      <c r="J73" s="53">
        <v>1.0</v>
      </c>
      <c r="K73" s="5"/>
      <c r="L73" s="51">
        <v>1550.0</v>
      </c>
      <c r="M73" s="52"/>
      <c r="N73" s="75">
        <v>0.9552</v>
      </c>
      <c r="O73" s="6"/>
    </row>
    <row r="74" ht="15.75" customHeight="1">
      <c r="B74" s="42"/>
      <c r="C74" s="54" t="s">
        <v>32</v>
      </c>
      <c r="D74" s="54"/>
      <c r="E74" s="76">
        <v>2500.0</v>
      </c>
      <c r="F74" s="5"/>
      <c r="G74" s="5"/>
      <c r="H74" s="54" t="s">
        <v>32</v>
      </c>
      <c r="I74" s="54"/>
      <c r="J74" s="53">
        <v>0.0</v>
      </c>
      <c r="K74" s="5"/>
      <c r="L74" s="51">
        <v>0.0</v>
      </c>
      <c r="M74" s="54"/>
      <c r="N74" s="75">
        <v>0.0</v>
      </c>
      <c r="O74" s="6"/>
    </row>
    <row r="75" ht="15.75" customHeight="1">
      <c r="B75" s="42"/>
      <c r="C75" s="50" t="s">
        <v>35</v>
      </c>
      <c r="D75" s="50"/>
      <c r="E75" s="76">
        <v>3500.0</v>
      </c>
      <c r="F75" s="5"/>
      <c r="G75" s="5"/>
      <c r="H75" s="50" t="s">
        <v>35</v>
      </c>
      <c r="I75" s="52"/>
      <c r="J75" s="53">
        <v>2.0</v>
      </c>
      <c r="K75" s="5"/>
      <c r="L75" s="51">
        <v>3100.0</v>
      </c>
      <c r="M75" s="52"/>
      <c r="N75" s="75">
        <v>0.025772426488880045</v>
      </c>
      <c r="O75" s="6"/>
    </row>
    <row r="76" ht="15.75" customHeight="1">
      <c r="B76" s="42"/>
      <c r="C76" s="50" t="s">
        <v>38</v>
      </c>
      <c r="D76" s="50"/>
      <c r="E76" s="76">
        <v>4500.0</v>
      </c>
      <c r="F76" s="5"/>
      <c r="G76" s="5"/>
      <c r="H76" s="50" t="s">
        <v>38</v>
      </c>
      <c r="I76" s="52"/>
      <c r="J76" s="53">
        <v>3.0</v>
      </c>
      <c r="K76" s="5"/>
      <c r="L76" s="51">
        <v>4650.0</v>
      </c>
      <c r="M76" s="52"/>
      <c r="N76" s="75">
        <v>0.0061</v>
      </c>
      <c r="O76" s="6"/>
    </row>
    <row r="77" ht="15.75" customHeight="1">
      <c r="B77" s="42"/>
      <c r="C77" s="50" t="s">
        <v>41</v>
      </c>
      <c r="D77" s="50"/>
      <c r="E77" s="76">
        <v>6000.0</v>
      </c>
      <c r="F77" s="5"/>
      <c r="G77" s="5"/>
      <c r="H77" s="50" t="s">
        <v>41</v>
      </c>
      <c r="I77" s="52"/>
      <c r="J77" s="53">
        <v>4.0</v>
      </c>
      <c r="K77" s="5"/>
      <c r="L77" s="51">
        <v>6200.0</v>
      </c>
      <c r="M77" s="52"/>
      <c r="N77" s="75">
        <v>0.0053</v>
      </c>
      <c r="O77" s="6"/>
    </row>
    <row r="78" ht="15.75" customHeight="1">
      <c r="B78" s="42"/>
      <c r="C78" s="50" t="s">
        <v>44</v>
      </c>
      <c r="D78" s="50"/>
      <c r="E78" s="76">
        <v>8000.0</v>
      </c>
      <c r="F78" s="5"/>
      <c r="G78" s="5"/>
      <c r="H78" s="50" t="s">
        <v>44</v>
      </c>
      <c r="I78" s="52"/>
      <c r="J78" s="53">
        <v>5.0</v>
      </c>
      <c r="K78" s="5"/>
      <c r="L78" s="51">
        <v>7750.0</v>
      </c>
      <c r="M78" s="52"/>
      <c r="N78" s="75">
        <v>0.0011</v>
      </c>
      <c r="O78" s="6"/>
    </row>
    <row r="79" ht="15.75" customHeight="1">
      <c r="B79" s="42"/>
      <c r="C79" s="54" t="s">
        <v>47</v>
      </c>
      <c r="D79" s="54"/>
      <c r="E79" s="76">
        <v>10000.0</v>
      </c>
      <c r="F79" s="5"/>
      <c r="G79" s="5"/>
      <c r="H79" s="54" t="s">
        <v>47</v>
      </c>
      <c r="I79" s="54"/>
      <c r="J79" s="54" t="s">
        <v>139</v>
      </c>
      <c r="K79" s="45"/>
      <c r="L79" s="51">
        <v>9300.0</v>
      </c>
      <c r="M79" s="54" t="s">
        <v>140</v>
      </c>
      <c r="N79" s="77">
        <v>0.007612319020846809</v>
      </c>
      <c r="O79" s="46"/>
    </row>
    <row r="80" ht="15.75" customHeight="1">
      <c r="B80" s="42"/>
      <c r="C80" s="45"/>
      <c r="D80" s="45"/>
      <c r="E80" s="56"/>
      <c r="F80" s="45"/>
      <c r="G80" s="45"/>
      <c r="H80" s="45"/>
      <c r="I80" s="45"/>
      <c r="J80" s="45"/>
      <c r="K80" s="45"/>
      <c r="L80" s="45"/>
      <c r="M80" s="45"/>
      <c r="N80" s="45"/>
      <c r="O80" s="46"/>
    </row>
    <row r="81" ht="15.75" customHeight="1">
      <c r="B81" s="42"/>
      <c r="C81" s="47" t="s">
        <v>126</v>
      </c>
      <c r="D81" s="47"/>
      <c r="E81" s="49">
        <v>50.0</v>
      </c>
      <c r="F81" s="45"/>
      <c r="G81" s="45"/>
      <c r="H81" s="57"/>
      <c r="I81" s="57"/>
      <c r="J81" s="57"/>
      <c r="K81" s="57"/>
      <c r="L81" s="57"/>
      <c r="M81" s="57"/>
      <c r="N81" s="57"/>
      <c r="O81" s="46"/>
    </row>
    <row r="82" ht="15.75" customHeight="1">
      <c r="B82" s="42"/>
      <c r="C82" s="50" t="s">
        <v>127</v>
      </c>
      <c r="D82" s="50"/>
      <c r="E82" s="49">
        <v>0.0</v>
      </c>
      <c r="F82" s="5"/>
      <c r="G82" s="5"/>
      <c r="H82" s="57"/>
      <c r="I82" s="57"/>
      <c r="J82" s="57"/>
      <c r="K82" s="57"/>
      <c r="L82" s="57"/>
      <c r="M82" s="57"/>
      <c r="N82" s="57"/>
      <c r="O82" s="46"/>
    </row>
    <row r="83" ht="15.75" customHeight="1">
      <c r="B83" s="42"/>
      <c r="C83" s="50" t="s">
        <v>128</v>
      </c>
      <c r="D83" s="50"/>
      <c r="E83" s="49">
        <v>0.0</v>
      </c>
      <c r="F83" s="5"/>
      <c r="G83" s="5"/>
      <c r="H83" s="57"/>
      <c r="I83" s="57"/>
      <c r="J83" s="57"/>
      <c r="K83" s="57"/>
      <c r="L83" s="57"/>
      <c r="M83" s="57"/>
      <c r="N83" s="57"/>
      <c r="O83" s="46"/>
    </row>
    <row r="84" ht="15.75" customHeight="1">
      <c r="B84" s="42"/>
      <c r="C84" s="54" t="s">
        <v>129</v>
      </c>
      <c r="D84" s="54"/>
      <c r="E84" s="49">
        <v>0.0</v>
      </c>
      <c r="F84" s="5"/>
      <c r="G84" s="5"/>
      <c r="H84" s="57"/>
      <c r="I84" s="57"/>
      <c r="J84" s="57"/>
      <c r="K84" s="57"/>
      <c r="L84" s="57"/>
      <c r="M84" s="57"/>
      <c r="N84" s="57"/>
      <c r="O84" s="46"/>
    </row>
    <row r="85" ht="15.75" customHeight="1">
      <c r="B85" s="42"/>
      <c r="C85" s="54" t="s">
        <v>130</v>
      </c>
      <c r="D85" s="54"/>
      <c r="E85" s="55">
        <v>1000.0</v>
      </c>
      <c r="F85" s="5"/>
      <c r="G85" s="5"/>
      <c r="H85" s="57"/>
      <c r="I85" s="57"/>
      <c r="J85" s="57"/>
      <c r="K85" s="57"/>
      <c r="L85" s="57"/>
      <c r="M85" s="57"/>
      <c r="N85" s="57"/>
      <c r="O85" s="46"/>
    </row>
    <row r="86" ht="15.75" customHeight="1">
      <c r="B86" s="42"/>
      <c r="C86" s="45"/>
      <c r="D86" s="45"/>
      <c r="E86" s="45"/>
      <c r="F86" s="45"/>
      <c r="G86" s="45"/>
      <c r="H86" s="57"/>
      <c r="I86" s="57"/>
      <c r="J86" s="57"/>
      <c r="K86" s="57"/>
      <c r="L86" s="57"/>
      <c r="M86" s="57"/>
      <c r="N86" s="57"/>
      <c r="O86" s="46"/>
    </row>
    <row r="87" ht="15.75" customHeight="1">
      <c r="B87" s="42"/>
      <c r="C87" s="45"/>
      <c r="D87" s="45"/>
      <c r="E87" s="45"/>
      <c r="F87" s="45"/>
      <c r="G87" s="45"/>
      <c r="H87" s="57"/>
      <c r="I87" s="57"/>
      <c r="J87" s="57"/>
      <c r="K87" s="57"/>
      <c r="L87" s="57"/>
      <c r="M87" s="57"/>
      <c r="N87" s="57"/>
      <c r="O87" s="46"/>
    </row>
    <row r="88" ht="15.75" customHeight="1">
      <c r="B88" s="42"/>
      <c r="C88" s="45"/>
      <c r="D88" s="45"/>
      <c r="E88" s="45"/>
      <c r="F88" s="45"/>
      <c r="G88" s="45"/>
      <c r="H88" s="57"/>
      <c r="I88" s="57"/>
      <c r="J88" s="57"/>
      <c r="K88" s="57"/>
      <c r="L88" s="57"/>
      <c r="M88" s="57"/>
      <c r="N88" s="57"/>
      <c r="O88" s="46"/>
    </row>
    <row r="89" ht="15.75" customHeight="1">
      <c r="B89" s="42"/>
      <c r="C89" s="45"/>
      <c r="D89" s="45"/>
      <c r="E89" s="45"/>
      <c r="F89" s="44"/>
      <c r="G89" s="44"/>
      <c r="H89" s="57"/>
      <c r="I89" s="57"/>
      <c r="J89" s="57"/>
      <c r="K89" s="57"/>
      <c r="L89" s="57"/>
      <c r="M89" s="57"/>
      <c r="N89" s="57"/>
      <c r="O89" s="46"/>
    </row>
    <row r="90" ht="15.75" customHeight="1">
      <c r="B90" s="42"/>
      <c r="C90" s="45"/>
      <c r="D90" s="45"/>
      <c r="E90" s="45"/>
      <c r="F90" s="58"/>
      <c r="G90" s="58"/>
      <c r="H90" s="57"/>
      <c r="I90" s="57"/>
      <c r="J90" s="57"/>
      <c r="K90" s="57"/>
      <c r="L90" s="57"/>
      <c r="M90" s="57"/>
      <c r="N90" s="57"/>
      <c r="O90" s="46"/>
    </row>
    <row r="91" ht="15.75" customHeight="1">
      <c r="B91" s="42"/>
      <c r="C91" s="45"/>
      <c r="D91" s="45"/>
      <c r="E91" s="45"/>
      <c r="F91" s="59"/>
      <c r="G91" s="59"/>
      <c r="H91" s="57"/>
      <c r="I91" s="57"/>
      <c r="J91" s="57"/>
      <c r="K91" s="57"/>
      <c r="L91" s="57"/>
      <c r="M91" s="57"/>
      <c r="N91" s="57"/>
      <c r="O91" s="46"/>
    </row>
    <row r="92" ht="15.75" customHeight="1">
      <c r="B92" s="42"/>
      <c r="C92" s="45"/>
      <c r="D92" s="45"/>
      <c r="E92" s="45"/>
      <c r="F92" s="59"/>
      <c r="G92" s="59"/>
      <c r="H92" s="5"/>
      <c r="I92" s="5"/>
      <c r="J92" s="5"/>
      <c r="K92" s="45"/>
      <c r="L92" s="5"/>
      <c r="M92" s="5"/>
      <c r="N92" s="5"/>
      <c r="O92" s="46"/>
    </row>
    <row r="93" ht="15.75" customHeight="1">
      <c r="B93" s="60"/>
      <c r="C93" s="60"/>
      <c r="D93" s="60"/>
      <c r="E93" s="60"/>
      <c r="F93" s="61"/>
      <c r="G93" s="61"/>
      <c r="H93" s="62"/>
      <c r="I93" s="62"/>
      <c r="J93" s="62"/>
      <c r="K93" s="60"/>
      <c r="L93" s="62"/>
      <c r="M93" s="62"/>
      <c r="N93" s="62"/>
      <c r="O93" s="60"/>
    </row>
    <row r="94" ht="15.75" customHeight="1">
      <c r="B94" s="39"/>
      <c r="C94" s="40"/>
      <c r="D94" s="40"/>
      <c r="E94" s="40"/>
      <c r="F94" s="63"/>
      <c r="G94" s="63"/>
      <c r="H94" s="40"/>
      <c r="I94" s="40"/>
      <c r="J94" s="40"/>
      <c r="K94" s="40"/>
      <c r="L94" s="40"/>
      <c r="M94" s="40"/>
      <c r="N94" s="40"/>
      <c r="O94" s="41"/>
    </row>
    <row r="95" ht="15.75" customHeight="1">
      <c r="B95" s="42"/>
      <c r="C95" s="43" t="s">
        <v>141</v>
      </c>
      <c r="D95" s="45"/>
      <c r="E95" s="45"/>
      <c r="F95" s="45"/>
      <c r="G95" s="45"/>
      <c r="H95" s="44" t="s">
        <v>142</v>
      </c>
      <c r="I95" s="45"/>
      <c r="J95" s="45"/>
      <c r="K95" s="45"/>
      <c r="L95" s="45"/>
      <c r="M95" s="45"/>
      <c r="N95" s="45"/>
      <c r="O95" s="46"/>
    </row>
    <row r="96" ht="15.75" customHeight="1">
      <c r="B96" s="42"/>
      <c r="C96" s="44" t="s">
        <v>132</v>
      </c>
      <c r="D96" s="44"/>
      <c r="E96" s="44"/>
      <c r="F96" s="44"/>
      <c r="G96" s="44"/>
      <c r="H96" s="48" t="s">
        <v>143</v>
      </c>
      <c r="I96" s="44"/>
      <c r="J96" s="44"/>
      <c r="K96" s="44"/>
      <c r="L96" s="45"/>
      <c r="M96" s="44"/>
      <c r="N96" s="44"/>
      <c r="O96" s="46"/>
    </row>
    <row r="97" ht="15.75" customHeight="1">
      <c r="B97" s="42"/>
      <c r="C97" s="47" t="s">
        <v>133</v>
      </c>
      <c r="D97" s="48"/>
      <c r="E97" s="14">
        <v>803.0</v>
      </c>
      <c r="F97" s="58">
        <v>0.03964648958230473</v>
      </c>
      <c r="G97" s="58"/>
      <c r="H97" s="47"/>
      <c r="I97" s="48"/>
      <c r="J97" s="5" t="s">
        <v>144</v>
      </c>
      <c r="K97" s="43"/>
      <c r="L97" s="47"/>
      <c r="M97" s="48"/>
      <c r="N97" s="5"/>
      <c r="O97" s="46"/>
    </row>
    <row r="98" ht="15.75" customHeight="1">
      <c r="B98" s="42"/>
      <c r="C98" s="50" t="s">
        <v>22</v>
      </c>
      <c r="D98" s="50"/>
      <c r="E98" s="78">
        <v>1259.0</v>
      </c>
      <c r="F98" s="58">
        <v>0.06216056087686383</v>
      </c>
      <c r="G98" s="58"/>
      <c r="H98" s="50" t="s">
        <v>22</v>
      </c>
      <c r="I98" s="45"/>
      <c r="J98" s="50">
        <v>0.0</v>
      </c>
      <c r="K98" s="50">
        <v>0.0</v>
      </c>
      <c r="L98" s="75">
        <v>0.0</v>
      </c>
      <c r="M98" s="45"/>
      <c r="N98" s="50"/>
      <c r="O98" s="46"/>
    </row>
    <row r="99" ht="15.75" customHeight="1">
      <c r="B99" s="42"/>
      <c r="C99" s="52" t="s">
        <v>24</v>
      </c>
      <c r="D99" s="52"/>
      <c r="E99" s="79">
        <v>9455.0</v>
      </c>
      <c r="F99" s="64">
        <v>0.4668213686185445</v>
      </c>
      <c r="G99" s="64"/>
      <c r="H99" s="50" t="s">
        <v>24</v>
      </c>
      <c r="I99" s="50"/>
      <c r="J99" s="50">
        <v>0.0</v>
      </c>
      <c r="K99" s="52">
        <v>0.0</v>
      </c>
      <c r="L99" s="75">
        <v>0.0</v>
      </c>
      <c r="M99" s="52"/>
      <c r="N99" s="52"/>
      <c r="O99" s="46"/>
    </row>
    <row r="100" ht="15.75" customHeight="1">
      <c r="B100" s="42"/>
      <c r="C100" s="50" t="s">
        <v>27</v>
      </c>
      <c r="D100" s="50"/>
      <c r="E100" s="78">
        <v>2193.0</v>
      </c>
      <c r="F100" s="58">
        <v>0.10827490866001778</v>
      </c>
      <c r="G100" s="58"/>
      <c r="H100" s="50" t="s">
        <v>27</v>
      </c>
      <c r="I100" s="52"/>
      <c r="J100" s="50">
        <v>0.0</v>
      </c>
      <c r="K100" s="50">
        <v>0.0</v>
      </c>
      <c r="L100" s="75">
        <v>0.0</v>
      </c>
      <c r="M100" s="52"/>
      <c r="N100" s="50"/>
      <c r="O100" s="46"/>
    </row>
    <row r="101" ht="15.75" customHeight="1">
      <c r="B101" s="42"/>
      <c r="C101" s="50" t="s">
        <v>29</v>
      </c>
      <c r="D101" s="54"/>
      <c r="E101" s="80">
        <v>1925.0</v>
      </c>
      <c r="F101" s="58">
        <v>0.09504295447812777</v>
      </c>
      <c r="G101" s="58"/>
      <c r="H101" s="50" t="s">
        <v>29</v>
      </c>
      <c r="I101" s="52"/>
      <c r="J101" s="50">
        <v>1.0</v>
      </c>
      <c r="K101" s="81">
        <v>19346.051644360414</v>
      </c>
      <c r="L101" s="75">
        <v>0.9552</v>
      </c>
      <c r="M101" s="52"/>
      <c r="N101" s="50"/>
      <c r="O101" s="46"/>
    </row>
    <row r="102" ht="15.75" customHeight="1">
      <c r="B102" s="42"/>
      <c r="C102" s="54" t="s">
        <v>32</v>
      </c>
      <c r="D102" s="54"/>
      <c r="E102" s="80">
        <v>1655.0</v>
      </c>
      <c r="F102" s="58">
        <v>0.08171225436950726</v>
      </c>
      <c r="G102" s="58"/>
      <c r="H102" s="54" t="s">
        <v>32</v>
      </c>
      <c r="I102" s="52"/>
      <c r="J102" s="54">
        <v>0.0</v>
      </c>
      <c r="K102" s="81">
        <v>0.0</v>
      </c>
      <c r="L102" s="75">
        <v>0.0</v>
      </c>
      <c r="M102" s="52"/>
      <c r="N102" s="54"/>
      <c r="O102" s="46"/>
    </row>
    <row r="103" ht="15.75" customHeight="1">
      <c r="B103" s="42"/>
      <c r="C103" s="50" t="s">
        <v>35</v>
      </c>
      <c r="D103" s="50"/>
      <c r="E103" s="80">
        <v>1174.0</v>
      </c>
      <c r="F103" s="58">
        <v>0.05796385899081663</v>
      </c>
      <c r="G103" s="58"/>
      <c r="H103" s="50" t="s">
        <v>35</v>
      </c>
      <c r="I103" s="52"/>
      <c r="J103" s="50">
        <v>2.0</v>
      </c>
      <c r="K103" s="81">
        <v>521.9947261057764</v>
      </c>
      <c r="L103" s="75">
        <v>0.025772426488880045</v>
      </c>
      <c r="M103" s="52"/>
      <c r="N103" s="50"/>
      <c r="O103" s="46"/>
    </row>
    <row r="104" ht="15.75" customHeight="1">
      <c r="B104" s="42"/>
      <c r="C104" s="50" t="s">
        <v>38</v>
      </c>
      <c r="D104" s="50"/>
      <c r="E104" s="80">
        <v>699.0</v>
      </c>
      <c r="F104" s="58">
        <v>0.034511701392317566</v>
      </c>
      <c r="G104" s="58"/>
      <c r="H104" s="50" t="s">
        <v>38</v>
      </c>
      <c r="I104" s="45"/>
      <c r="J104" s="50">
        <v>3.0</v>
      </c>
      <c r="K104" s="81">
        <v>123.94855465446042</v>
      </c>
      <c r="L104" s="75">
        <v>0.0061</v>
      </c>
      <c r="M104" s="52"/>
      <c r="N104" s="50"/>
      <c r="O104" s="46"/>
    </row>
    <row r="105" ht="15.75" customHeight="1">
      <c r="B105" s="42"/>
      <c r="C105" s="50" t="s">
        <v>41</v>
      </c>
      <c r="D105" s="50"/>
      <c r="E105" s="80">
        <v>387.0</v>
      </c>
      <c r="F105" s="58">
        <v>0.019107336822356078</v>
      </c>
      <c r="G105" s="58"/>
      <c r="H105" s="50" t="s">
        <v>41</v>
      </c>
      <c r="I105" s="52"/>
      <c r="J105" s="50">
        <v>4.0</v>
      </c>
      <c r="K105" s="81">
        <v>61.4704214140007</v>
      </c>
      <c r="L105" s="75">
        <v>0.0053</v>
      </c>
      <c r="M105" s="52"/>
      <c r="N105" s="50"/>
      <c r="O105" s="46"/>
    </row>
    <row r="106" ht="15.75" customHeight="1">
      <c r="B106" s="42"/>
      <c r="C106" s="50" t="s">
        <v>44</v>
      </c>
      <c r="D106" s="50"/>
      <c r="E106" s="80">
        <v>290.0</v>
      </c>
      <c r="F106" s="58">
        <v>0.014318159375925742</v>
      </c>
      <c r="G106" s="58"/>
      <c r="H106" s="50" t="s">
        <v>44</v>
      </c>
      <c r="I106" s="52"/>
      <c r="J106" s="50">
        <v>5.0</v>
      </c>
      <c r="K106" s="81">
        <v>46.35474401711528</v>
      </c>
      <c r="L106" s="75">
        <v>0.0011</v>
      </c>
      <c r="M106" s="52"/>
      <c r="N106" s="50"/>
      <c r="O106" s="46"/>
    </row>
    <row r="107" ht="15.75" customHeight="1">
      <c r="B107" s="42"/>
      <c r="C107" s="54" t="s">
        <v>47</v>
      </c>
      <c r="D107" s="54"/>
      <c r="E107" s="80">
        <v>414.0</v>
      </c>
      <c r="F107" s="58">
        <v>0.02044040683321813</v>
      </c>
      <c r="G107" s="58"/>
      <c r="H107" s="54" t="s">
        <v>47</v>
      </c>
      <c r="I107" s="5"/>
      <c r="J107" s="54" t="s">
        <v>139</v>
      </c>
      <c r="K107" s="82">
        <v>154.17990944823126</v>
      </c>
      <c r="L107" s="77">
        <v>0.007612319020846809</v>
      </c>
      <c r="M107" s="5"/>
      <c r="N107" s="54"/>
      <c r="O107" s="46"/>
    </row>
    <row r="108" ht="15.75" customHeight="1">
      <c r="B108" s="42"/>
      <c r="C108" s="5"/>
      <c r="D108" s="5"/>
      <c r="E108" s="45"/>
      <c r="F108" s="58"/>
      <c r="G108" s="58"/>
      <c r="H108" s="5"/>
      <c r="I108" s="5"/>
      <c r="J108" s="5"/>
      <c r="K108" s="45"/>
      <c r="L108" s="5"/>
      <c r="M108" s="5"/>
      <c r="N108" s="5"/>
      <c r="O108" s="46"/>
    </row>
    <row r="109" ht="15.75" customHeight="1">
      <c r="B109" s="42"/>
      <c r="C109" s="45"/>
      <c r="D109" s="45"/>
      <c r="E109" s="65"/>
      <c r="F109" s="45"/>
      <c r="G109" s="45"/>
      <c r="H109" s="57"/>
      <c r="I109" s="45"/>
      <c r="J109" s="45"/>
      <c r="K109" s="45"/>
      <c r="L109" s="57"/>
      <c r="M109" s="57"/>
      <c r="N109" s="57"/>
      <c r="O109" s="46"/>
    </row>
    <row r="110" ht="15.75" customHeight="1">
      <c r="B110" s="42"/>
      <c r="C110" s="45"/>
      <c r="D110" s="45"/>
      <c r="E110" s="45">
        <v>20254.0</v>
      </c>
      <c r="F110" s="45"/>
      <c r="G110" s="45"/>
      <c r="H110" s="57"/>
      <c r="I110" s="57"/>
      <c r="J110" s="45"/>
      <c r="K110" s="45">
        <v>20253.999999999996</v>
      </c>
      <c r="L110" s="57"/>
      <c r="M110" s="57"/>
      <c r="N110" s="45"/>
      <c r="O110" s="46"/>
    </row>
    <row r="111" ht="15.75" customHeight="1">
      <c r="B111" s="42"/>
      <c r="C111" s="45"/>
      <c r="D111" s="45"/>
      <c r="E111" s="45"/>
      <c r="F111" s="45"/>
      <c r="G111" s="45"/>
      <c r="H111" s="57"/>
      <c r="I111" s="57"/>
      <c r="J111" s="57"/>
      <c r="K111" s="45"/>
      <c r="L111" s="57"/>
      <c r="M111" s="57"/>
      <c r="N111" s="57"/>
      <c r="O111" s="46"/>
    </row>
    <row r="112" ht="15.75" customHeight="1">
      <c r="B112" s="42"/>
      <c r="C112" s="83">
        <v>0.6769033277377309</v>
      </c>
      <c r="D112" s="45" t="s">
        <v>145</v>
      </c>
      <c r="E112" s="66"/>
      <c r="F112" s="66"/>
      <c r="G112" s="66"/>
      <c r="H112" s="57"/>
      <c r="I112" s="57"/>
      <c r="J112" s="57"/>
      <c r="K112" s="45"/>
      <c r="L112" s="57"/>
      <c r="M112" s="57"/>
      <c r="N112" s="57"/>
      <c r="O112" s="46"/>
    </row>
    <row r="113" ht="15.75" customHeight="1">
      <c r="B113" s="42"/>
      <c r="C113" s="84">
        <v>0.09504295447812777</v>
      </c>
      <c r="D113" s="45" t="s">
        <v>146</v>
      </c>
      <c r="E113" s="45"/>
      <c r="F113" s="45"/>
      <c r="G113" s="45"/>
      <c r="H113" s="57"/>
      <c r="I113" s="57"/>
      <c r="J113" s="57"/>
      <c r="K113" s="45"/>
      <c r="L113" s="57"/>
      <c r="M113" s="57"/>
      <c r="N113" s="57"/>
      <c r="O113" s="46"/>
    </row>
    <row r="114" ht="15.75" customHeight="1">
      <c r="B114" s="42"/>
      <c r="C114" s="85">
        <v>0.18216897227441456</v>
      </c>
      <c r="D114" s="67" t="s">
        <v>147</v>
      </c>
      <c r="E114" s="57"/>
      <c r="F114" s="57"/>
      <c r="G114" s="57"/>
      <c r="H114" s="57"/>
      <c r="I114" s="57"/>
      <c r="J114" s="57"/>
      <c r="K114" s="45"/>
      <c r="L114" s="57"/>
      <c r="M114" s="57"/>
      <c r="N114" s="57"/>
      <c r="O114" s="46"/>
    </row>
    <row r="115" ht="15.75" customHeight="1">
      <c r="B115" s="42"/>
      <c r="C115" s="83">
        <v>0.03827242648888004</v>
      </c>
      <c r="D115" s="45" t="s">
        <v>148</v>
      </c>
      <c r="E115" s="45"/>
      <c r="F115" s="45"/>
      <c r="G115" s="45"/>
      <c r="H115" s="57"/>
      <c r="I115" s="57"/>
      <c r="J115" s="57"/>
      <c r="K115" s="45"/>
      <c r="L115" s="57"/>
      <c r="M115" s="57"/>
      <c r="N115" s="57"/>
      <c r="O115" s="46"/>
    </row>
    <row r="116" ht="15.75" customHeight="1">
      <c r="B116" s="42"/>
      <c r="C116" s="83">
        <v>0.007612319020846809</v>
      </c>
      <c r="D116" s="45" t="s">
        <v>149</v>
      </c>
      <c r="E116" s="45"/>
      <c r="F116" s="45"/>
      <c r="G116" s="45"/>
      <c r="H116" s="57"/>
      <c r="I116" s="57"/>
      <c r="J116" s="57"/>
      <c r="K116" s="45"/>
      <c r="L116" s="57"/>
      <c r="M116" s="57"/>
      <c r="N116" s="57"/>
      <c r="O116" s="46"/>
    </row>
    <row r="117" ht="15.75" customHeight="1">
      <c r="B117" s="42"/>
      <c r="C117" s="45"/>
      <c r="D117" s="45"/>
      <c r="E117" s="45"/>
      <c r="F117" s="45"/>
      <c r="G117" s="45"/>
      <c r="H117" s="57"/>
      <c r="I117" s="57"/>
      <c r="J117" s="57"/>
      <c r="K117" s="45"/>
      <c r="L117" s="57"/>
      <c r="M117" s="57"/>
      <c r="N117" s="57"/>
      <c r="O117" s="46"/>
    </row>
    <row r="118" ht="15.75" customHeight="1">
      <c r="B118" s="42"/>
      <c r="C118" s="45"/>
      <c r="D118" s="45"/>
      <c r="E118" s="45"/>
      <c r="F118" s="45"/>
      <c r="G118" s="45"/>
      <c r="H118" s="57"/>
      <c r="I118" s="57"/>
      <c r="J118" s="57"/>
      <c r="K118" s="45"/>
      <c r="L118" s="57"/>
      <c r="M118" s="57"/>
      <c r="N118" s="57"/>
      <c r="O118" s="46"/>
    </row>
    <row r="119" ht="15.75" customHeight="1">
      <c r="B119" s="42"/>
      <c r="C119" s="45"/>
      <c r="D119" s="45"/>
      <c r="E119" s="45"/>
      <c r="F119" s="45"/>
      <c r="G119" s="45"/>
      <c r="H119" s="57"/>
      <c r="I119" s="57"/>
      <c r="J119" s="57"/>
      <c r="K119" s="45"/>
      <c r="L119" s="57"/>
      <c r="M119" s="57"/>
      <c r="N119" s="57"/>
      <c r="O119" s="46"/>
    </row>
    <row r="120" ht="15.75" customHeight="1">
      <c r="B120" s="42"/>
      <c r="C120" s="45"/>
      <c r="D120" s="45"/>
      <c r="E120" s="45"/>
      <c r="F120" s="45"/>
      <c r="G120" s="45"/>
      <c r="H120" s="57"/>
      <c r="I120" s="57"/>
      <c r="J120" s="57"/>
      <c r="K120" s="45"/>
      <c r="L120" s="57"/>
      <c r="M120" s="57"/>
      <c r="N120" s="57"/>
      <c r="O120" s="46"/>
    </row>
    <row r="121" ht="15.75" customHeight="1">
      <c r="B121" s="42"/>
      <c r="C121" s="45"/>
      <c r="D121" s="45"/>
      <c r="E121" s="45"/>
      <c r="F121" s="45"/>
      <c r="G121" s="45"/>
      <c r="H121" s="45"/>
      <c r="I121" s="45"/>
      <c r="J121" s="45"/>
      <c r="K121" s="45"/>
      <c r="L121" s="57"/>
      <c r="M121" s="57"/>
      <c r="N121" s="57"/>
      <c r="O121" s="46"/>
    </row>
    <row r="122" ht="15.75" customHeight="1">
      <c r="B122" s="69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1"/>
    </row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7.0"/>
    <col customWidth="1" min="4" max="4" width="16.43"/>
    <col customWidth="1" min="5" max="5" width="10.71"/>
    <col customWidth="1" min="6" max="8" width="8.71"/>
    <col customWidth="1" min="9" max="9" width="11.0"/>
    <col customWidth="1" min="10" max="10" width="8.71"/>
    <col customWidth="1" min="11" max="12" width="13.86"/>
  </cols>
  <sheetData>
    <row r="2">
      <c r="B2" s="7" t="s">
        <v>26</v>
      </c>
      <c r="D2" s="86">
        <f>L47</f>
        <v>256</v>
      </c>
    </row>
    <row r="4">
      <c r="B4" s="7" t="s">
        <v>150</v>
      </c>
    </row>
    <row r="5">
      <c r="D5" s="7" t="s">
        <v>151</v>
      </c>
      <c r="E5" s="7" t="s">
        <v>152</v>
      </c>
    </row>
    <row r="6">
      <c r="B6" s="7">
        <v>0.0</v>
      </c>
      <c r="C6" s="7" t="s">
        <v>153</v>
      </c>
      <c r="D6" s="7">
        <v>0.0</v>
      </c>
      <c r="E6" s="7" t="str">
        <f>IF(D2=D6,B6,)</f>
        <v/>
      </c>
      <c r="H6" s="38"/>
    </row>
    <row r="7">
      <c r="B7" s="7">
        <v>1.0</v>
      </c>
      <c r="C7" s="7" t="s">
        <v>22</v>
      </c>
      <c r="D7" s="87">
        <v>512.0</v>
      </c>
      <c r="E7" s="7">
        <f>IF(AND(D2&gt;D6,D2&lt;=D7),B7,)</f>
        <v>1</v>
      </c>
      <c r="H7" s="38">
        <v>512.0</v>
      </c>
    </row>
    <row r="8">
      <c r="B8" s="7">
        <v>2.0</v>
      </c>
      <c r="C8" s="7" t="s">
        <v>24</v>
      </c>
      <c r="D8" s="87">
        <v>1024.0</v>
      </c>
      <c r="E8" s="7" t="str">
        <f>IF(AND(D2&gt;D7,D2&lt;=D8),B8,)</f>
        <v/>
      </c>
      <c r="H8" s="38">
        <v>2048.0</v>
      </c>
    </row>
    <row r="9">
      <c r="B9" s="7">
        <v>3.0</v>
      </c>
      <c r="C9" s="7" t="s">
        <v>27</v>
      </c>
      <c r="D9" s="87">
        <v>2048.0</v>
      </c>
      <c r="E9" s="7" t="str">
        <f>IF(AND(D2&gt;D8,D2&lt;=D9),B9,)</f>
        <v/>
      </c>
      <c r="H9" s="38">
        <v>8192.0</v>
      </c>
    </row>
    <row r="10">
      <c r="B10" s="7">
        <v>4.0</v>
      </c>
      <c r="C10" s="7" t="s">
        <v>29</v>
      </c>
      <c r="D10" s="87">
        <v>4096.0</v>
      </c>
      <c r="E10" s="7" t="str">
        <f>IF(AND(D2&gt;D9,D2&lt;=D10),B10,)</f>
        <v/>
      </c>
      <c r="H10" s="38">
        <v>32768.0</v>
      </c>
    </row>
    <row r="11">
      <c r="B11" s="7">
        <v>5.0</v>
      </c>
      <c r="C11" s="7" t="s">
        <v>32</v>
      </c>
      <c r="D11" s="87">
        <v>8192.0</v>
      </c>
      <c r="E11" s="7" t="str">
        <f>IF(AND(D2&gt;D10,D2&lt;=D11),B11,)</f>
        <v/>
      </c>
      <c r="H11" s="38"/>
    </row>
    <row r="12">
      <c r="B12" s="7">
        <v>6.0</v>
      </c>
      <c r="C12" s="7" t="s">
        <v>35</v>
      </c>
      <c r="D12" s="87">
        <v>16384.0</v>
      </c>
      <c r="E12" s="7" t="str">
        <f>IF(AND(D2&gt;D11,D2&lt;=D12),B12,)</f>
        <v/>
      </c>
      <c r="H12" s="38"/>
      <c r="K12" s="7" t="s">
        <v>154</v>
      </c>
      <c r="L12" s="7" t="s">
        <v>155</v>
      </c>
    </row>
    <row r="13">
      <c r="B13" s="7">
        <v>7.0</v>
      </c>
      <c r="C13" s="7" t="s">
        <v>38</v>
      </c>
      <c r="D13" s="87">
        <v>32768.0</v>
      </c>
      <c r="E13" s="7" t="str">
        <f>IF(AND(D2&gt;D12,D2&lt;=D13),B13,)</f>
        <v/>
      </c>
      <c r="H13" s="38"/>
      <c r="J13" s="38" t="s">
        <v>33</v>
      </c>
      <c r="K13" s="86">
        <v>1.0</v>
      </c>
      <c r="L13" s="86">
        <f>'Member Calculator'!D27*K13</f>
        <v>0</v>
      </c>
    </row>
    <row r="14">
      <c r="B14" s="7">
        <v>8.0</v>
      </c>
      <c r="C14" s="7" t="s">
        <v>41</v>
      </c>
      <c r="D14" s="87">
        <v>64536.0</v>
      </c>
      <c r="E14" s="7" t="str">
        <f>IF(AND(D2&gt;D13,D2&lt;=D14),B14,)</f>
        <v/>
      </c>
      <c r="H14" s="38"/>
      <c r="J14" s="38" t="s">
        <v>36</v>
      </c>
      <c r="K14" s="86">
        <f t="shared" ref="K14:K22" si="1">K13*2</f>
        <v>2</v>
      </c>
      <c r="L14" s="86">
        <f>'Member Calculator'!D28*K14</f>
        <v>0</v>
      </c>
    </row>
    <row r="15">
      <c r="B15" s="7">
        <v>9.0</v>
      </c>
      <c r="C15" s="7" t="s">
        <v>44</v>
      </c>
      <c r="D15" s="87">
        <v>129072.0</v>
      </c>
      <c r="E15" s="7" t="str">
        <f>IF(AND(D2&gt;D14,D2&lt;=D15),B15,)</f>
        <v/>
      </c>
      <c r="H15" s="38"/>
      <c r="J15" s="38" t="s">
        <v>39</v>
      </c>
      <c r="K15" s="86">
        <f t="shared" si="1"/>
        <v>4</v>
      </c>
      <c r="L15" s="86">
        <f>'Member Calculator'!D29*K15</f>
        <v>0</v>
      </c>
    </row>
    <row r="16">
      <c r="B16" s="7">
        <v>10.0</v>
      </c>
      <c r="C16" s="7" t="s">
        <v>47</v>
      </c>
      <c r="D16" s="87"/>
      <c r="E16" s="7" t="str">
        <f>IF(D2&gt;D15,B16,)</f>
        <v/>
      </c>
      <c r="H16" s="38"/>
      <c r="J16" s="38" t="s">
        <v>42</v>
      </c>
      <c r="K16" s="86">
        <f t="shared" si="1"/>
        <v>8</v>
      </c>
      <c r="L16" s="86">
        <f>'Member Calculator'!D30*K16</f>
        <v>0</v>
      </c>
    </row>
    <row r="17">
      <c r="H17" s="38"/>
      <c r="J17" s="38" t="s">
        <v>45</v>
      </c>
      <c r="K17" s="86">
        <f t="shared" si="1"/>
        <v>16</v>
      </c>
      <c r="L17" s="86">
        <f>'Member Calculator'!D31*K17</f>
        <v>0</v>
      </c>
    </row>
    <row r="18">
      <c r="E18" s="7">
        <f>SUM(E6:E16)</f>
        <v>1</v>
      </c>
      <c r="H18" s="38"/>
      <c r="J18" s="38" t="s">
        <v>48</v>
      </c>
      <c r="K18" s="86">
        <f t="shared" si="1"/>
        <v>32</v>
      </c>
      <c r="L18" s="86">
        <f>'Member Calculator'!D32*K18</f>
        <v>0</v>
      </c>
    </row>
    <row r="19">
      <c r="H19" s="38"/>
      <c r="J19" s="38" t="s">
        <v>50</v>
      </c>
      <c r="K19" s="86">
        <f t="shared" si="1"/>
        <v>64</v>
      </c>
      <c r="L19" s="86">
        <f>'Member Calculator'!D33*K19</f>
        <v>0</v>
      </c>
    </row>
    <row r="20">
      <c r="H20" s="38"/>
      <c r="J20" s="38" t="s">
        <v>53</v>
      </c>
      <c r="K20" s="86">
        <f t="shared" si="1"/>
        <v>128</v>
      </c>
      <c r="L20" s="86">
        <f>'Member Calculator'!D34*K20</f>
        <v>0</v>
      </c>
    </row>
    <row r="21" ht="15.75" customHeight="1">
      <c r="H21" s="38"/>
      <c r="J21" s="38" t="s">
        <v>56</v>
      </c>
      <c r="K21" s="86">
        <f t="shared" si="1"/>
        <v>256</v>
      </c>
      <c r="L21" s="86">
        <f>'Member Calculator'!D35*K21</f>
        <v>256</v>
      </c>
    </row>
    <row r="22" ht="15.75" customHeight="1">
      <c r="H22" s="38"/>
      <c r="J22" s="38" t="s">
        <v>59</v>
      </c>
      <c r="K22" s="86">
        <f t="shared" si="1"/>
        <v>512</v>
      </c>
      <c r="L22" s="86">
        <f>'Member Calculator'!D36*K22</f>
        <v>0</v>
      </c>
    </row>
    <row r="23" ht="15.75" customHeight="1">
      <c r="H23" s="38"/>
      <c r="J23" s="38" t="s">
        <v>61</v>
      </c>
      <c r="K23" s="86">
        <v>1000.0</v>
      </c>
      <c r="L23" s="86">
        <f>'Member Calculator'!D37*K23</f>
        <v>0</v>
      </c>
    </row>
    <row r="24" ht="15.75" customHeight="1">
      <c r="H24" s="38"/>
      <c r="J24" s="38" t="s">
        <v>63</v>
      </c>
      <c r="K24" s="86">
        <f t="shared" ref="K24:K32" si="2">K23*2</f>
        <v>2000</v>
      </c>
      <c r="L24" s="86">
        <f>'Member Calculator'!D38*K24</f>
        <v>0</v>
      </c>
    </row>
    <row r="25" ht="15.75" customHeight="1">
      <c r="H25" s="38"/>
      <c r="J25" s="38" t="s">
        <v>66</v>
      </c>
      <c r="K25" s="86">
        <f t="shared" si="2"/>
        <v>4000</v>
      </c>
      <c r="L25" s="86">
        <f>'Member Calculator'!D39*K25</f>
        <v>0</v>
      </c>
    </row>
    <row r="26" ht="15.75" customHeight="1">
      <c r="H26" s="38"/>
      <c r="J26" s="38" t="s">
        <v>68</v>
      </c>
      <c r="K26" s="86">
        <f t="shared" si="2"/>
        <v>8000</v>
      </c>
      <c r="L26" s="86">
        <f>'Member Calculator'!D40*K26</f>
        <v>0</v>
      </c>
    </row>
    <row r="27" ht="15.75" customHeight="1">
      <c r="H27" s="38"/>
      <c r="J27" s="38" t="s">
        <v>70</v>
      </c>
      <c r="K27" s="86">
        <f t="shared" si="2"/>
        <v>16000</v>
      </c>
      <c r="L27" s="86">
        <f>'Member Calculator'!D41*K27</f>
        <v>0</v>
      </c>
    </row>
    <row r="28" ht="15.75" customHeight="1">
      <c r="H28" s="38"/>
      <c r="J28" s="38" t="s">
        <v>72</v>
      </c>
      <c r="K28" s="86">
        <f t="shared" si="2"/>
        <v>32000</v>
      </c>
      <c r="L28" s="86">
        <f>'Member Calculator'!D42*K28</f>
        <v>0</v>
      </c>
    </row>
    <row r="29" ht="15.75" customHeight="1">
      <c r="H29" s="38"/>
      <c r="J29" s="38" t="s">
        <v>75</v>
      </c>
      <c r="K29" s="86">
        <f t="shared" si="2"/>
        <v>64000</v>
      </c>
      <c r="L29" s="86">
        <f>'Member Calculator'!D43*K29</f>
        <v>0</v>
      </c>
    </row>
    <row r="30" ht="15.75" customHeight="1">
      <c r="H30" s="38"/>
      <c r="J30" s="38" t="s">
        <v>78</v>
      </c>
      <c r="K30" s="86">
        <f t="shared" si="2"/>
        <v>128000</v>
      </c>
      <c r="L30" s="86">
        <f>'Member Calculator'!D44*K30</f>
        <v>0</v>
      </c>
    </row>
    <row r="31" ht="15.75" customHeight="1">
      <c r="H31" s="38"/>
      <c r="J31" s="38" t="s">
        <v>82</v>
      </c>
      <c r="K31" s="86">
        <f t="shared" si="2"/>
        <v>256000</v>
      </c>
      <c r="L31" s="86">
        <f>'Member Calculator'!D45*K31</f>
        <v>0</v>
      </c>
    </row>
    <row r="32" ht="15.75" customHeight="1">
      <c r="H32" s="38"/>
      <c r="J32" s="38" t="s">
        <v>84</v>
      </c>
      <c r="K32" s="86">
        <f t="shared" si="2"/>
        <v>512000</v>
      </c>
      <c r="L32" s="86">
        <f>'Member Calculator'!D46*K32</f>
        <v>0</v>
      </c>
    </row>
    <row r="33" ht="15.75" customHeight="1">
      <c r="H33" s="38"/>
      <c r="J33" s="38" t="s">
        <v>88</v>
      </c>
      <c r="K33" s="86">
        <v>1000000.0</v>
      </c>
      <c r="L33" s="86">
        <f>'Member Calculator'!D47*K33</f>
        <v>0</v>
      </c>
    </row>
    <row r="34" ht="15.75" customHeight="1">
      <c r="H34" s="38"/>
      <c r="J34" s="38" t="s">
        <v>91</v>
      </c>
      <c r="K34" s="86">
        <f t="shared" ref="K34:K45" si="3">K33*2</f>
        <v>2000000</v>
      </c>
      <c r="L34" s="86">
        <f>'Member Calculator'!D48*K34</f>
        <v>0</v>
      </c>
    </row>
    <row r="35" ht="15.75" customHeight="1">
      <c r="H35" s="38"/>
      <c r="J35" s="38" t="s">
        <v>93</v>
      </c>
      <c r="K35" s="86">
        <f t="shared" si="3"/>
        <v>4000000</v>
      </c>
      <c r="L35" s="86">
        <f>'Member Calculator'!D49*K35</f>
        <v>0</v>
      </c>
    </row>
    <row r="36" ht="15.75" customHeight="1">
      <c r="H36" s="38"/>
      <c r="J36" s="38" t="s">
        <v>95</v>
      </c>
      <c r="K36" s="86">
        <f t="shared" si="3"/>
        <v>8000000</v>
      </c>
      <c r="L36" s="86">
        <f>'Member Calculator'!D50*K36</f>
        <v>0</v>
      </c>
    </row>
    <row r="37" ht="15.75" customHeight="1">
      <c r="H37" s="38"/>
      <c r="J37" s="38" t="s">
        <v>98</v>
      </c>
      <c r="K37" s="86">
        <f t="shared" si="3"/>
        <v>16000000</v>
      </c>
      <c r="L37" s="86">
        <f>'Member Calculator'!D51*K37</f>
        <v>0</v>
      </c>
    </row>
    <row r="38" ht="15.75" customHeight="1">
      <c r="H38" s="38"/>
      <c r="J38" s="38" t="s">
        <v>101</v>
      </c>
      <c r="K38" s="86">
        <f t="shared" si="3"/>
        <v>32000000</v>
      </c>
      <c r="L38" s="86">
        <f>'Member Calculator'!D52*K38</f>
        <v>0</v>
      </c>
    </row>
    <row r="39" ht="15.75" customHeight="1">
      <c r="J39" s="38" t="s">
        <v>104</v>
      </c>
      <c r="K39" s="86">
        <f t="shared" si="3"/>
        <v>64000000</v>
      </c>
      <c r="L39" s="86">
        <f>'Member Calculator'!D53*K39</f>
        <v>0</v>
      </c>
    </row>
    <row r="40" ht="15.75" customHeight="1">
      <c r="J40" s="38" t="s">
        <v>106</v>
      </c>
      <c r="K40" s="86">
        <f t="shared" si="3"/>
        <v>128000000</v>
      </c>
      <c r="L40" s="86">
        <f>'Member Calculator'!D54*K40</f>
        <v>0</v>
      </c>
    </row>
    <row r="41" ht="15.75" customHeight="1">
      <c r="J41" s="38" t="s">
        <v>108</v>
      </c>
      <c r="K41" s="86">
        <f t="shared" si="3"/>
        <v>256000000</v>
      </c>
      <c r="L41" s="86">
        <f>'Member Calculator'!D55*K41</f>
        <v>0</v>
      </c>
    </row>
    <row r="42" ht="15.75" customHeight="1">
      <c r="J42" s="38" t="s">
        <v>110</v>
      </c>
      <c r="K42" s="86">
        <f t="shared" si="3"/>
        <v>512000000</v>
      </c>
      <c r="L42" s="86">
        <f>'Member Calculator'!D56*K42</f>
        <v>0</v>
      </c>
    </row>
    <row r="43" ht="15.75" customHeight="1">
      <c r="J43" s="38" t="s">
        <v>112</v>
      </c>
      <c r="K43" s="86">
        <f t="shared" si="3"/>
        <v>1024000000</v>
      </c>
      <c r="L43" s="86">
        <f>'Member Calculator'!D57*K43</f>
        <v>0</v>
      </c>
    </row>
    <row r="44" ht="15.75" customHeight="1">
      <c r="J44" s="38" t="s">
        <v>114</v>
      </c>
      <c r="K44" s="86">
        <f t="shared" si="3"/>
        <v>2048000000</v>
      </c>
      <c r="L44" s="86">
        <f>'Member Calculator'!D58*K44</f>
        <v>0</v>
      </c>
    </row>
    <row r="45" ht="15.75" customHeight="1">
      <c r="J45" s="38" t="s">
        <v>116</v>
      </c>
      <c r="K45" s="86">
        <f t="shared" si="3"/>
        <v>4096000000</v>
      </c>
      <c r="L45" s="86">
        <f>'Member Calculator'!D59*K45</f>
        <v>0</v>
      </c>
    </row>
    <row r="46" ht="15.75" customHeight="1"/>
    <row r="47" ht="15.75" customHeight="1">
      <c r="L47" s="86">
        <f>SUM(L13:L46)</f>
        <v>256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7.0"/>
    <col customWidth="1" min="4" max="4" width="37.0"/>
    <col customWidth="1" min="5" max="5" width="13.14"/>
    <col customWidth="1" min="6" max="10" width="8.71"/>
    <col customWidth="1" min="11" max="11" width="48.14"/>
    <col customWidth="1" min="12" max="12" width="47.43"/>
    <col customWidth="1" min="13" max="18" width="8.71"/>
    <col customWidth="1" min="19" max="19" width="72.43"/>
    <col customWidth="1" min="20" max="20" width="8.71"/>
    <col customWidth="1" min="21" max="21" width="24.86"/>
  </cols>
  <sheetData>
    <row r="2">
      <c r="B2" s="7" t="s">
        <v>28</v>
      </c>
      <c r="D2" s="86">
        <f>L78</f>
        <v>7.92282E+19</v>
      </c>
    </row>
    <row r="3">
      <c r="F3" s="38"/>
    </row>
    <row r="4">
      <c r="B4" s="7" t="s">
        <v>150</v>
      </c>
    </row>
    <row r="5">
      <c r="D5" s="7" t="s">
        <v>151</v>
      </c>
      <c r="E5" s="7" t="s">
        <v>152</v>
      </c>
    </row>
    <row r="6">
      <c r="B6" s="7">
        <v>0.0</v>
      </c>
      <c r="C6" s="7" t="s">
        <v>153</v>
      </c>
      <c r="D6" s="7">
        <v>0.0</v>
      </c>
      <c r="E6" s="7" t="str">
        <f>IF(D2=D6,B6,)</f>
        <v/>
      </c>
      <c r="F6" s="38"/>
    </row>
    <row r="7">
      <c r="B7" s="7">
        <v>1.0</v>
      </c>
      <c r="C7" s="7" t="s">
        <v>22</v>
      </c>
      <c r="D7" s="88">
        <f>K46</f>
        <v>1.58456E+20</v>
      </c>
      <c r="E7" s="7">
        <f>IF(AND(D2&gt;D6,D2&lt;=D7),B7,)</f>
        <v>1</v>
      </c>
      <c r="F7" s="38" t="s">
        <v>156</v>
      </c>
    </row>
    <row r="8">
      <c r="B8" s="7">
        <v>2.0</v>
      </c>
      <c r="C8" s="7" t="s">
        <v>24</v>
      </c>
      <c r="D8" s="88">
        <f>K48</f>
        <v>6.33825E+20</v>
      </c>
      <c r="E8" s="7" t="str">
        <f>IF(AND(D2&gt;D7,D2&lt;=D8),B8,)</f>
        <v/>
      </c>
      <c r="F8" s="38" t="s">
        <v>157</v>
      </c>
    </row>
    <row r="9">
      <c r="B9" s="7">
        <v>3.0</v>
      </c>
      <c r="C9" s="7" t="s">
        <v>27</v>
      </c>
      <c r="D9" s="88">
        <f>K50</f>
        <v>2.5353E+21</v>
      </c>
      <c r="E9" s="7" t="str">
        <f>IF(AND(D2&gt;D8,D2&lt;=D9),B9,)</f>
        <v/>
      </c>
      <c r="F9" s="38" t="s">
        <v>158</v>
      </c>
      <c r="K9" s="7" t="s">
        <v>159</v>
      </c>
    </row>
    <row r="10">
      <c r="B10" s="7">
        <v>4.0</v>
      </c>
      <c r="C10" s="7" t="s">
        <v>29</v>
      </c>
      <c r="D10" s="88">
        <f>K52</f>
        <v>1.01412E+22</v>
      </c>
      <c r="E10" s="7" t="str">
        <f>IF(AND(D2&gt;D9,D2&lt;=D10),B10,)</f>
        <v/>
      </c>
      <c r="F10" s="38" t="s">
        <v>160</v>
      </c>
      <c r="K10" s="86">
        <v>1.0E9</v>
      </c>
    </row>
    <row r="11">
      <c r="B11" s="7">
        <v>5.0</v>
      </c>
      <c r="C11" s="7" t="s">
        <v>32</v>
      </c>
      <c r="D11" s="88">
        <f>K54</f>
        <v>4.05648E+22</v>
      </c>
      <c r="E11" s="7" t="str">
        <f>IF(AND(D2&gt;D10,D2&lt;=D11),B11,)</f>
        <v/>
      </c>
      <c r="F11" s="38" t="s">
        <v>161</v>
      </c>
    </row>
    <row r="12">
      <c r="B12" s="7">
        <v>6.0</v>
      </c>
      <c r="C12" s="7" t="s">
        <v>35</v>
      </c>
      <c r="D12" s="88">
        <f>K56</f>
        <v>1.62259E+23</v>
      </c>
      <c r="E12" s="7" t="str">
        <f>IF(AND(D2&gt;D11,D2&lt;=D12),B12,)</f>
        <v/>
      </c>
      <c r="F12" s="38" t="s">
        <v>162</v>
      </c>
      <c r="K12" s="7" t="s">
        <v>163</v>
      </c>
      <c r="L12" s="7" t="s">
        <v>164</v>
      </c>
      <c r="O12" s="7" t="s">
        <v>165</v>
      </c>
      <c r="S12" s="7" t="s">
        <v>166</v>
      </c>
    </row>
    <row r="13">
      <c r="B13" s="7">
        <v>7.0</v>
      </c>
      <c r="C13" s="7" t="s">
        <v>38</v>
      </c>
      <c r="D13" s="88">
        <f>K58</f>
        <v>6.49037E+23</v>
      </c>
      <c r="E13" s="7" t="str">
        <f>IF(AND(D2&gt;D12,D2&lt;=D13),B13,)</f>
        <v/>
      </c>
      <c r="F13" s="38" t="s">
        <v>167</v>
      </c>
      <c r="J13" s="38" t="s">
        <v>34</v>
      </c>
      <c r="K13" s="89">
        <f t="shared" ref="K13:K76" si="1">S77/$K$10</f>
        <v>18446744074</v>
      </c>
      <c r="L13" s="86">
        <f>'Member Calculator'!F27*K13</f>
        <v>0</v>
      </c>
      <c r="N13" s="38" t="s">
        <v>34</v>
      </c>
      <c r="R13" s="7">
        <v>128.0</v>
      </c>
      <c r="S13" s="86">
        <v>1.0</v>
      </c>
    </row>
    <row r="14">
      <c r="B14" s="7">
        <v>8.0</v>
      </c>
      <c r="C14" s="7" t="s">
        <v>41</v>
      </c>
      <c r="D14" s="88">
        <f>K60</f>
        <v>2.59615E+24</v>
      </c>
      <c r="E14" s="7" t="str">
        <f>IF(AND(D2&gt;D13,D2&lt;=D14),B14,)</f>
        <v/>
      </c>
      <c r="F14" s="38" t="s">
        <v>168</v>
      </c>
      <c r="J14" s="38" t="s">
        <v>37</v>
      </c>
      <c r="K14" s="89">
        <f t="shared" si="1"/>
        <v>36893488147</v>
      </c>
      <c r="L14" s="86">
        <f>'Member Calculator'!F28*K14</f>
        <v>0</v>
      </c>
      <c r="N14" s="38" t="s">
        <v>37</v>
      </c>
      <c r="R14" s="7">
        <v>127.0</v>
      </c>
      <c r="S14" s="86">
        <f t="shared" ref="S14:S76" si="2">S13*2</f>
        <v>2</v>
      </c>
    </row>
    <row r="15">
      <c r="B15" s="7">
        <v>9.0</v>
      </c>
      <c r="C15" s="7" t="s">
        <v>44</v>
      </c>
      <c r="D15" s="88">
        <f>K62</f>
        <v>1.03846E+25</v>
      </c>
      <c r="E15" s="7" t="str">
        <f>IF(AND(D2&gt;D14,D2&lt;=D15),B15,)</f>
        <v/>
      </c>
      <c r="F15" s="38" t="s">
        <v>169</v>
      </c>
      <c r="J15" s="38" t="s">
        <v>40</v>
      </c>
      <c r="K15" s="89">
        <f t="shared" si="1"/>
        <v>73786976295</v>
      </c>
      <c r="L15" s="86">
        <f>'Member Calculator'!F29*K15</f>
        <v>0</v>
      </c>
      <c r="N15" s="38" t="s">
        <v>40</v>
      </c>
      <c r="R15" s="7">
        <v>126.0</v>
      </c>
      <c r="S15" s="86">
        <f t="shared" si="2"/>
        <v>4</v>
      </c>
    </row>
    <row r="16">
      <c r="B16" s="7">
        <v>10.0</v>
      </c>
      <c r="C16" s="7" t="s">
        <v>47</v>
      </c>
      <c r="E16" s="7" t="str">
        <f>IF(D2&gt;D15,B16,)</f>
        <v/>
      </c>
      <c r="F16" s="38"/>
      <c r="J16" s="38" t="s">
        <v>43</v>
      </c>
      <c r="K16" s="89">
        <f t="shared" si="1"/>
        <v>147573952590</v>
      </c>
      <c r="L16" s="86">
        <f>'Member Calculator'!F30*K16</f>
        <v>0</v>
      </c>
      <c r="N16" s="38" t="s">
        <v>43</v>
      </c>
      <c r="R16" s="7">
        <v>125.0</v>
      </c>
      <c r="S16" s="86">
        <f t="shared" si="2"/>
        <v>8</v>
      </c>
    </row>
    <row r="17">
      <c r="F17" s="38"/>
      <c r="J17" s="38" t="s">
        <v>46</v>
      </c>
      <c r="K17" s="89">
        <f t="shared" si="1"/>
        <v>295147905179</v>
      </c>
      <c r="L17" s="86">
        <f>'Member Calculator'!F31*K17</f>
        <v>0</v>
      </c>
      <c r="N17" s="38" t="s">
        <v>46</v>
      </c>
      <c r="R17" s="7">
        <v>124.0</v>
      </c>
      <c r="S17" s="86">
        <f t="shared" si="2"/>
        <v>16</v>
      </c>
    </row>
    <row r="18">
      <c r="E18" s="7">
        <f>SUM(E6:E16)</f>
        <v>1</v>
      </c>
      <c r="F18" s="38"/>
      <c r="J18" s="38" t="s">
        <v>49</v>
      </c>
      <c r="K18" s="89">
        <f t="shared" si="1"/>
        <v>590295810359</v>
      </c>
      <c r="L18" s="86">
        <f>'Member Calculator'!F32*K18</f>
        <v>0</v>
      </c>
      <c r="N18" s="38" t="s">
        <v>49</v>
      </c>
      <c r="R18" s="7">
        <v>123.0</v>
      </c>
      <c r="S18" s="86">
        <f t="shared" si="2"/>
        <v>32</v>
      </c>
    </row>
    <row r="19">
      <c r="F19" s="38"/>
      <c r="J19" s="38" t="s">
        <v>51</v>
      </c>
      <c r="K19" s="89">
        <f t="shared" si="1"/>
        <v>1180591620717</v>
      </c>
      <c r="L19" s="86">
        <f>'Member Calculator'!F33*K19</f>
        <v>0</v>
      </c>
      <c r="N19" s="38" t="s">
        <v>51</v>
      </c>
      <c r="R19" s="7">
        <v>122.0</v>
      </c>
      <c r="S19" s="86">
        <f t="shared" si="2"/>
        <v>64</v>
      </c>
    </row>
    <row r="20">
      <c r="F20" s="38"/>
      <c r="J20" s="38" t="s">
        <v>54</v>
      </c>
      <c r="K20" s="89">
        <f t="shared" si="1"/>
        <v>2361183241435</v>
      </c>
      <c r="L20" s="86">
        <f>'Member Calculator'!F34*K20</f>
        <v>0</v>
      </c>
      <c r="N20" s="38" t="s">
        <v>54</v>
      </c>
      <c r="R20" s="7">
        <v>121.0</v>
      </c>
      <c r="S20" s="86">
        <f t="shared" si="2"/>
        <v>128</v>
      </c>
    </row>
    <row r="21" ht="15.75" customHeight="1">
      <c r="F21" s="38"/>
      <c r="J21" s="38" t="s">
        <v>57</v>
      </c>
      <c r="K21" s="89">
        <f t="shared" si="1"/>
        <v>4722366482870</v>
      </c>
      <c r="L21" s="86">
        <f>'Member Calculator'!F35*K21</f>
        <v>0</v>
      </c>
      <c r="N21" s="38" t="s">
        <v>57</v>
      </c>
      <c r="R21" s="7">
        <v>120.0</v>
      </c>
      <c r="S21" s="86">
        <f t="shared" si="2"/>
        <v>256</v>
      </c>
    </row>
    <row r="22" ht="15.75" customHeight="1">
      <c r="F22" s="38"/>
      <c r="J22" s="38" t="s">
        <v>60</v>
      </c>
      <c r="K22" s="89">
        <f t="shared" si="1"/>
        <v>9444732965739</v>
      </c>
      <c r="L22" s="86">
        <f>'Member Calculator'!F36*K22</f>
        <v>0</v>
      </c>
      <c r="N22" s="38" t="s">
        <v>60</v>
      </c>
      <c r="R22" s="7">
        <v>119.0</v>
      </c>
      <c r="S22" s="86">
        <f t="shared" si="2"/>
        <v>512</v>
      </c>
    </row>
    <row r="23" ht="15.75" customHeight="1">
      <c r="F23" s="38"/>
      <c r="J23" s="38" t="s">
        <v>62</v>
      </c>
      <c r="K23" s="89">
        <f t="shared" si="1"/>
        <v>18889465931479</v>
      </c>
      <c r="L23" s="86">
        <f>'Member Calculator'!F37*K23</f>
        <v>0</v>
      </c>
      <c r="N23" s="38" t="s">
        <v>62</v>
      </c>
      <c r="R23" s="7">
        <v>118.0</v>
      </c>
      <c r="S23" s="86">
        <f t="shared" si="2"/>
        <v>1024</v>
      </c>
    </row>
    <row r="24" ht="15.75" customHeight="1">
      <c r="F24" s="38"/>
      <c r="J24" s="38" t="s">
        <v>64</v>
      </c>
      <c r="K24" s="89">
        <f t="shared" si="1"/>
        <v>37778931862957</v>
      </c>
      <c r="L24" s="86">
        <f>'Member Calculator'!F38*K24</f>
        <v>0</v>
      </c>
      <c r="N24" s="38" t="s">
        <v>64</v>
      </c>
      <c r="R24" s="7">
        <v>117.0</v>
      </c>
      <c r="S24" s="86">
        <f t="shared" si="2"/>
        <v>2048</v>
      </c>
    </row>
    <row r="25" ht="15.75" customHeight="1">
      <c r="F25" s="38"/>
      <c r="J25" s="38" t="s">
        <v>67</v>
      </c>
      <c r="K25" s="89">
        <f t="shared" si="1"/>
        <v>75557863725914</v>
      </c>
      <c r="L25" s="86">
        <f>'Member Calculator'!F39*K25</f>
        <v>0</v>
      </c>
      <c r="N25" s="38" t="s">
        <v>67</v>
      </c>
      <c r="R25" s="7">
        <v>116.0</v>
      </c>
      <c r="S25" s="86">
        <f t="shared" si="2"/>
        <v>4096</v>
      </c>
    </row>
    <row r="26" ht="15.75" customHeight="1">
      <c r="F26" s="38"/>
      <c r="J26" s="38" t="s">
        <v>69</v>
      </c>
      <c r="K26" s="89">
        <f t="shared" si="1"/>
        <v>151115727451828</v>
      </c>
      <c r="L26" s="86">
        <f>'Member Calculator'!F40*K26</f>
        <v>0</v>
      </c>
      <c r="N26" s="38" t="s">
        <v>69</v>
      </c>
      <c r="R26" s="7">
        <v>115.0</v>
      </c>
      <c r="S26" s="86">
        <f t="shared" si="2"/>
        <v>8192</v>
      </c>
    </row>
    <row r="27" ht="15.75" customHeight="1">
      <c r="F27" s="38"/>
      <c r="J27" s="38" t="s">
        <v>71</v>
      </c>
      <c r="K27" s="89">
        <f t="shared" si="1"/>
        <v>302231454903656</v>
      </c>
      <c r="L27" s="86">
        <f>'Member Calculator'!F41*K27</f>
        <v>0</v>
      </c>
      <c r="N27" s="38" t="s">
        <v>71</v>
      </c>
      <c r="R27" s="7">
        <v>114.0</v>
      </c>
      <c r="S27" s="86">
        <f t="shared" si="2"/>
        <v>16384</v>
      </c>
    </row>
    <row r="28" ht="15.75" customHeight="1">
      <c r="F28" s="38"/>
      <c r="J28" s="38" t="s">
        <v>73</v>
      </c>
      <c r="K28" s="89">
        <f t="shared" si="1"/>
        <v>604462909807313</v>
      </c>
      <c r="L28" s="86">
        <f>'Member Calculator'!F42*K28</f>
        <v>0</v>
      </c>
      <c r="N28" s="38" t="s">
        <v>73</v>
      </c>
      <c r="R28" s="7">
        <v>113.0</v>
      </c>
      <c r="S28" s="86">
        <f t="shared" si="2"/>
        <v>32768</v>
      </c>
    </row>
    <row r="29" ht="15.75" customHeight="1">
      <c r="F29" s="38"/>
      <c r="J29" s="38" t="s">
        <v>76</v>
      </c>
      <c r="K29" s="89">
        <f t="shared" si="1"/>
        <v>1.20893E+15</v>
      </c>
      <c r="L29" s="86">
        <f>'Member Calculator'!F43*K29</f>
        <v>0</v>
      </c>
      <c r="N29" s="38" t="s">
        <v>76</v>
      </c>
      <c r="R29" s="7">
        <v>112.0</v>
      </c>
      <c r="S29" s="86">
        <f t="shared" si="2"/>
        <v>65536</v>
      </c>
    </row>
    <row r="30" ht="15.75" customHeight="1">
      <c r="F30" s="38"/>
      <c r="J30" s="38" t="s">
        <v>79</v>
      </c>
      <c r="K30" s="89">
        <f t="shared" si="1"/>
        <v>2.41785E+15</v>
      </c>
      <c r="L30" s="86">
        <f>'Member Calculator'!F44*K30</f>
        <v>0</v>
      </c>
      <c r="N30" s="38" t="s">
        <v>79</v>
      </c>
      <c r="R30" s="7">
        <v>111.0</v>
      </c>
      <c r="S30" s="86">
        <f t="shared" si="2"/>
        <v>131072</v>
      </c>
    </row>
    <row r="31" ht="15.75" customHeight="1">
      <c r="F31" s="38"/>
      <c r="J31" s="38" t="s">
        <v>83</v>
      </c>
      <c r="K31" s="89">
        <f t="shared" si="1"/>
        <v>4.8357E+15</v>
      </c>
      <c r="L31" s="86">
        <f>'Member Calculator'!F45*K31</f>
        <v>0</v>
      </c>
      <c r="N31" s="38" t="s">
        <v>83</v>
      </c>
      <c r="R31" s="7">
        <v>110.0</v>
      </c>
      <c r="S31" s="86">
        <f t="shared" si="2"/>
        <v>262144</v>
      </c>
    </row>
    <row r="32" ht="15.75" customHeight="1">
      <c r="F32" s="38"/>
      <c r="J32" s="38" t="s">
        <v>85</v>
      </c>
      <c r="K32" s="89">
        <f t="shared" si="1"/>
        <v>9.67141E+15</v>
      </c>
      <c r="L32" s="86">
        <f>'Member Calculator'!F46*K32</f>
        <v>0</v>
      </c>
      <c r="N32" s="38" t="s">
        <v>85</v>
      </c>
      <c r="R32" s="7">
        <v>109.0</v>
      </c>
      <c r="S32" s="86">
        <f t="shared" si="2"/>
        <v>524288</v>
      </c>
    </row>
    <row r="33" ht="15.75" customHeight="1">
      <c r="F33" s="38"/>
      <c r="J33" s="38" t="s">
        <v>89</v>
      </c>
      <c r="K33" s="89">
        <f t="shared" si="1"/>
        <v>1.93428E+16</v>
      </c>
      <c r="L33" s="86">
        <f>'Member Calculator'!F47*K33</f>
        <v>0</v>
      </c>
      <c r="N33" s="38" t="s">
        <v>89</v>
      </c>
      <c r="R33" s="7">
        <v>108.0</v>
      </c>
      <c r="S33" s="86">
        <f t="shared" si="2"/>
        <v>1048576</v>
      </c>
    </row>
    <row r="34" ht="15.75" customHeight="1">
      <c r="F34" s="38"/>
      <c r="J34" s="38" t="s">
        <v>92</v>
      </c>
      <c r="K34" s="89">
        <f t="shared" si="1"/>
        <v>3.86856E+16</v>
      </c>
      <c r="L34" s="86">
        <f>'Member Calculator'!F48*K34</f>
        <v>0</v>
      </c>
      <c r="N34" s="38" t="s">
        <v>92</v>
      </c>
      <c r="R34" s="7">
        <v>107.0</v>
      </c>
      <c r="S34" s="86">
        <f t="shared" si="2"/>
        <v>2097152</v>
      </c>
    </row>
    <row r="35" ht="15.75" customHeight="1">
      <c r="F35" s="38"/>
      <c r="J35" s="38" t="s">
        <v>94</v>
      </c>
      <c r="K35" s="89">
        <f t="shared" si="1"/>
        <v>7.73713E+16</v>
      </c>
      <c r="L35" s="86">
        <f>'Member Calculator'!F49*K35</f>
        <v>0</v>
      </c>
      <c r="N35" s="38" t="s">
        <v>94</v>
      </c>
      <c r="R35" s="7">
        <v>106.0</v>
      </c>
      <c r="S35" s="86">
        <f t="shared" si="2"/>
        <v>4194304</v>
      </c>
    </row>
    <row r="36" ht="15.75" customHeight="1">
      <c r="F36" s="38"/>
      <c r="J36" s="38" t="s">
        <v>96</v>
      </c>
      <c r="K36" s="89">
        <f t="shared" si="1"/>
        <v>1.54743E+17</v>
      </c>
      <c r="L36" s="86">
        <f>'Member Calculator'!F50*K36</f>
        <v>0</v>
      </c>
      <c r="N36" s="38" t="s">
        <v>96</v>
      </c>
      <c r="R36" s="7">
        <v>105.0</v>
      </c>
      <c r="S36" s="86">
        <f t="shared" si="2"/>
        <v>8388608</v>
      </c>
    </row>
    <row r="37" ht="15.75" customHeight="1">
      <c r="F37" s="38"/>
      <c r="J37" s="38" t="s">
        <v>99</v>
      </c>
      <c r="K37" s="89">
        <f t="shared" si="1"/>
        <v>3.09485E+17</v>
      </c>
      <c r="L37" s="86">
        <f>'Member Calculator'!F51*K37</f>
        <v>0</v>
      </c>
      <c r="N37" s="38" t="s">
        <v>99</v>
      </c>
      <c r="R37" s="7">
        <v>104.0</v>
      </c>
      <c r="S37" s="86">
        <f t="shared" si="2"/>
        <v>16777216</v>
      </c>
    </row>
    <row r="38" ht="15.75" customHeight="1">
      <c r="F38" s="38"/>
      <c r="J38" s="38" t="s">
        <v>102</v>
      </c>
      <c r="K38" s="89">
        <f t="shared" si="1"/>
        <v>6.1897E+17</v>
      </c>
      <c r="L38" s="86">
        <f>'Member Calculator'!F52*K38</f>
        <v>0</v>
      </c>
      <c r="N38" s="38" t="s">
        <v>102</v>
      </c>
      <c r="R38" s="7">
        <v>103.0</v>
      </c>
      <c r="S38" s="86">
        <f t="shared" si="2"/>
        <v>33554432</v>
      </c>
    </row>
    <row r="39" ht="15.75" customHeight="1">
      <c r="F39" s="38"/>
      <c r="J39" s="38" t="s">
        <v>105</v>
      </c>
      <c r="K39" s="89">
        <f t="shared" si="1"/>
        <v>1.23794E+18</v>
      </c>
      <c r="L39" s="86">
        <f>'Member Calculator'!F53*K39</f>
        <v>0</v>
      </c>
      <c r="N39" s="38" t="s">
        <v>105</v>
      </c>
      <c r="R39" s="7">
        <v>102.0</v>
      </c>
      <c r="S39" s="86">
        <f t="shared" si="2"/>
        <v>67108864</v>
      </c>
    </row>
    <row r="40" ht="15.75" customHeight="1">
      <c r="F40" s="38"/>
      <c r="J40" s="38" t="s">
        <v>107</v>
      </c>
      <c r="K40" s="89">
        <f t="shared" si="1"/>
        <v>2.47588E+18</v>
      </c>
      <c r="L40" s="86">
        <f>'Member Calculator'!F54*K40</f>
        <v>0</v>
      </c>
      <c r="N40" s="38" t="s">
        <v>107</v>
      </c>
      <c r="R40" s="7">
        <v>101.0</v>
      </c>
      <c r="S40" s="86">
        <f t="shared" si="2"/>
        <v>134217728</v>
      </c>
    </row>
    <row r="41" ht="15.75" customHeight="1">
      <c r="F41" s="38"/>
      <c r="J41" s="38" t="s">
        <v>109</v>
      </c>
      <c r="K41" s="89">
        <f t="shared" si="1"/>
        <v>4.95176E+18</v>
      </c>
      <c r="L41" s="86">
        <f>'Member Calculator'!F55*K41</f>
        <v>0</v>
      </c>
      <c r="N41" s="38" t="s">
        <v>109</v>
      </c>
      <c r="R41" s="7">
        <v>100.0</v>
      </c>
      <c r="S41" s="86">
        <f t="shared" si="2"/>
        <v>268435456</v>
      </c>
    </row>
    <row r="42" ht="15.75" customHeight="1">
      <c r="F42" s="38"/>
      <c r="J42" s="38" t="s">
        <v>111</v>
      </c>
      <c r="K42" s="89">
        <f t="shared" si="1"/>
        <v>9.90352E+18</v>
      </c>
      <c r="L42" s="86">
        <f>'Member Calculator'!F56*K42</f>
        <v>0</v>
      </c>
      <c r="N42" s="38" t="s">
        <v>111</v>
      </c>
      <c r="R42" s="7">
        <v>99.0</v>
      </c>
      <c r="S42" s="86">
        <f t="shared" si="2"/>
        <v>536870912</v>
      </c>
    </row>
    <row r="43" ht="15.75" customHeight="1">
      <c r="F43" s="38"/>
      <c r="J43" s="38" t="s">
        <v>113</v>
      </c>
      <c r="K43" s="89">
        <f t="shared" si="1"/>
        <v>1.9807E+19</v>
      </c>
      <c r="L43" s="86">
        <f>'Member Calculator'!F57*K43</f>
        <v>0</v>
      </c>
      <c r="N43" s="38" t="s">
        <v>113</v>
      </c>
      <c r="R43" s="7">
        <v>98.0</v>
      </c>
      <c r="S43" s="86">
        <f t="shared" si="2"/>
        <v>1073741824</v>
      </c>
    </row>
    <row r="44" ht="15.75" customHeight="1">
      <c r="F44" s="38"/>
      <c r="J44" s="38" t="s">
        <v>115</v>
      </c>
      <c r="K44" s="89">
        <f t="shared" si="1"/>
        <v>3.96141E+19</v>
      </c>
      <c r="L44" s="86">
        <f>'Member Calculator'!F58*K44</f>
        <v>0</v>
      </c>
      <c r="N44" s="38" t="s">
        <v>115</v>
      </c>
      <c r="R44" s="7">
        <v>97.0</v>
      </c>
      <c r="S44" s="86">
        <f t="shared" si="2"/>
        <v>2147483648</v>
      </c>
    </row>
    <row r="45" ht="15.75" customHeight="1">
      <c r="F45" s="38"/>
      <c r="J45" s="38" t="s">
        <v>33</v>
      </c>
      <c r="K45" s="89">
        <f t="shared" si="1"/>
        <v>7.92282E+19</v>
      </c>
      <c r="L45" s="86">
        <f>'Member Calculator'!F59*K45</f>
        <v>7.92282E+19</v>
      </c>
      <c r="N45" s="38" t="s">
        <v>33</v>
      </c>
      <c r="R45" s="7">
        <v>96.0</v>
      </c>
      <c r="S45" s="86">
        <f t="shared" si="2"/>
        <v>4294967296</v>
      </c>
    </row>
    <row r="46" ht="15.75" customHeight="1">
      <c r="F46" s="38"/>
      <c r="J46" s="38" t="s">
        <v>36</v>
      </c>
      <c r="K46" s="89">
        <f t="shared" si="1"/>
        <v>1.58456E+20</v>
      </c>
      <c r="L46" s="86">
        <f>'Member Calculator'!F60*K46</f>
        <v>0</v>
      </c>
      <c r="R46" s="7">
        <v>95.0</v>
      </c>
      <c r="S46" s="86">
        <f t="shared" si="2"/>
        <v>8589934592</v>
      </c>
    </row>
    <row r="47" ht="15.75" customHeight="1">
      <c r="J47" s="38" t="s">
        <v>39</v>
      </c>
      <c r="K47" s="89">
        <f t="shared" si="1"/>
        <v>3.16913E+20</v>
      </c>
      <c r="L47" s="86">
        <f>'Member Calculator'!F61*K47</f>
        <v>0</v>
      </c>
      <c r="R47" s="7">
        <v>94.0</v>
      </c>
      <c r="S47" s="86">
        <f t="shared" si="2"/>
        <v>17179869184</v>
      </c>
    </row>
    <row r="48" ht="15.75" customHeight="1">
      <c r="J48" s="38" t="s">
        <v>42</v>
      </c>
      <c r="K48" s="89">
        <f t="shared" si="1"/>
        <v>6.33825E+20</v>
      </c>
      <c r="L48" s="86">
        <f>'Member Calculator'!F62*K48</f>
        <v>0</v>
      </c>
      <c r="R48" s="7">
        <v>93.0</v>
      </c>
      <c r="S48" s="86">
        <f t="shared" si="2"/>
        <v>34359738368</v>
      </c>
    </row>
    <row r="49" ht="15.75" customHeight="1">
      <c r="J49" s="38" t="s">
        <v>45</v>
      </c>
      <c r="K49" s="89">
        <f t="shared" si="1"/>
        <v>1.26765E+21</v>
      </c>
      <c r="L49" s="86">
        <f>'Member Calculator'!F63*K49</f>
        <v>0</v>
      </c>
      <c r="R49" s="7">
        <v>92.0</v>
      </c>
      <c r="S49" s="86">
        <f t="shared" si="2"/>
        <v>68719476736</v>
      </c>
    </row>
    <row r="50" ht="15.75" customHeight="1">
      <c r="J50" s="38" t="s">
        <v>48</v>
      </c>
      <c r="K50" s="89">
        <f t="shared" si="1"/>
        <v>2.5353E+21</v>
      </c>
      <c r="L50" s="86">
        <f>'Member Calculator'!F64*K50</f>
        <v>0</v>
      </c>
      <c r="R50" s="7">
        <v>91.0</v>
      </c>
      <c r="S50" s="86">
        <f t="shared" si="2"/>
        <v>137438953472</v>
      </c>
    </row>
    <row r="51" ht="15.75" customHeight="1">
      <c r="J51" s="38" t="s">
        <v>50</v>
      </c>
      <c r="K51" s="89">
        <f t="shared" si="1"/>
        <v>5.0706E+21</v>
      </c>
      <c r="L51" s="86">
        <f>'Member Calculator'!F65*K51</f>
        <v>0</v>
      </c>
      <c r="R51" s="7">
        <v>90.0</v>
      </c>
      <c r="S51" s="86">
        <f t="shared" si="2"/>
        <v>274877906944</v>
      </c>
    </row>
    <row r="52" ht="15.75" customHeight="1">
      <c r="J52" s="38" t="s">
        <v>53</v>
      </c>
      <c r="K52" s="89">
        <f t="shared" si="1"/>
        <v>1.01412E+22</v>
      </c>
      <c r="L52" s="86">
        <f>'Member Calculator'!F66*K52</f>
        <v>0</v>
      </c>
      <c r="R52" s="7">
        <v>89.0</v>
      </c>
      <c r="S52" s="86">
        <f t="shared" si="2"/>
        <v>549755813888</v>
      </c>
    </row>
    <row r="53" ht="15.75" customHeight="1">
      <c r="J53" s="38" t="s">
        <v>56</v>
      </c>
      <c r="K53" s="89">
        <f t="shared" si="1"/>
        <v>2.02824E+22</v>
      </c>
      <c r="L53" s="86">
        <f>'Member Calculator'!F67*K53</f>
        <v>0</v>
      </c>
      <c r="R53" s="7">
        <v>88.0</v>
      </c>
      <c r="S53" s="86">
        <f t="shared" si="2"/>
        <v>1099511627776</v>
      </c>
    </row>
    <row r="54" ht="15.75" customHeight="1">
      <c r="J54" s="38" t="s">
        <v>59</v>
      </c>
      <c r="K54" s="89">
        <f t="shared" si="1"/>
        <v>4.05648E+22</v>
      </c>
      <c r="L54" s="86">
        <f>'Member Calculator'!F68*K54</f>
        <v>0</v>
      </c>
      <c r="R54" s="7">
        <v>87.0</v>
      </c>
      <c r="S54" s="86">
        <f t="shared" si="2"/>
        <v>2199023255552</v>
      </c>
    </row>
    <row r="55" ht="15.75" customHeight="1">
      <c r="J55" s="38" t="s">
        <v>61</v>
      </c>
      <c r="K55" s="89">
        <f t="shared" si="1"/>
        <v>8.11296E+22</v>
      </c>
      <c r="L55" s="86">
        <f>'Member Calculator'!F69*K55</f>
        <v>0</v>
      </c>
      <c r="R55" s="7">
        <v>86.0</v>
      </c>
      <c r="S55" s="86">
        <f t="shared" si="2"/>
        <v>4398046511104</v>
      </c>
    </row>
    <row r="56" ht="15.75" customHeight="1">
      <c r="J56" s="38" t="s">
        <v>63</v>
      </c>
      <c r="K56" s="89">
        <f t="shared" si="1"/>
        <v>1.62259E+23</v>
      </c>
      <c r="L56" s="86">
        <f>'Member Calculator'!F70*K56</f>
        <v>0</v>
      </c>
      <c r="R56" s="7">
        <v>85.0</v>
      </c>
      <c r="S56" s="86">
        <f t="shared" si="2"/>
        <v>8796093022208</v>
      </c>
    </row>
    <row r="57" ht="15.75" customHeight="1">
      <c r="J57" s="38" t="s">
        <v>66</v>
      </c>
      <c r="K57" s="89">
        <f t="shared" si="1"/>
        <v>3.24519E+23</v>
      </c>
      <c r="L57" s="86">
        <f>'Member Calculator'!F71*K57</f>
        <v>0</v>
      </c>
      <c r="R57" s="7">
        <v>84.0</v>
      </c>
      <c r="S57" s="86">
        <f t="shared" si="2"/>
        <v>17592186044416</v>
      </c>
    </row>
    <row r="58" ht="15.75" customHeight="1">
      <c r="J58" s="38" t="s">
        <v>68</v>
      </c>
      <c r="K58" s="89">
        <f t="shared" si="1"/>
        <v>6.49037E+23</v>
      </c>
      <c r="L58" s="86">
        <f>'Member Calculator'!F72*K58</f>
        <v>0</v>
      </c>
      <c r="R58" s="7">
        <v>83.0</v>
      </c>
      <c r="S58" s="86">
        <f t="shared" si="2"/>
        <v>35184372088832</v>
      </c>
    </row>
    <row r="59" ht="15.75" customHeight="1">
      <c r="J59" s="38" t="s">
        <v>70</v>
      </c>
      <c r="K59" s="89">
        <f t="shared" si="1"/>
        <v>1.29807E+24</v>
      </c>
      <c r="L59" s="86">
        <f>'Member Calculator'!F73*K59</f>
        <v>0</v>
      </c>
      <c r="R59" s="7">
        <v>82.0</v>
      </c>
      <c r="S59" s="86">
        <f t="shared" si="2"/>
        <v>70368744177664</v>
      </c>
    </row>
    <row r="60" ht="15.75" customHeight="1">
      <c r="J60" s="38" t="s">
        <v>72</v>
      </c>
      <c r="K60" s="89">
        <f t="shared" si="1"/>
        <v>2.59615E+24</v>
      </c>
      <c r="L60" s="86">
        <f>'Member Calculator'!F74*K60</f>
        <v>0</v>
      </c>
      <c r="R60" s="7">
        <v>81.0</v>
      </c>
      <c r="S60" s="86">
        <f t="shared" si="2"/>
        <v>140737488355328</v>
      </c>
    </row>
    <row r="61" ht="15.75" customHeight="1">
      <c r="J61" s="38" t="s">
        <v>75</v>
      </c>
      <c r="K61" s="89">
        <f t="shared" si="1"/>
        <v>5.1923E+24</v>
      </c>
      <c r="L61" s="86">
        <f>'Member Calculator'!F75*K61</f>
        <v>0</v>
      </c>
      <c r="R61" s="7">
        <v>80.0</v>
      </c>
      <c r="S61" s="86">
        <f t="shared" si="2"/>
        <v>281474976710656</v>
      </c>
    </row>
    <row r="62" ht="15.75" customHeight="1">
      <c r="J62" s="38" t="s">
        <v>78</v>
      </c>
      <c r="K62" s="89">
        <f t="shared" si="1"/>
        <v>1.03846E+25</v>
      </c>
      <c r="L62" s="86">
        <f>'Member Calculator'!F76*K62</f>
        <v>0</v>
      </c>
      <c r="R62" s="7">
        <v>79.0</v>
      </c>
      <c r="S62" s="86">
        <f t="shared" si="2"/>
        <v>562949953421312</v>
      </c>
    </row>
    <row r="63" ht="15.75" customHeight="1">
      <c r="J63" s="38" t="s">
        <v>82</v>
      </c>
      <c r="K63" s="89">
        <f t="shared" si="1"/>
        <v>2.07692E+25</v>
      </c>
      <c r="L63" s="86">
        <f>'Member Calculator'!F77*K63</f>
        <v>0</v>
      </c>
      <c r="R63" s="7">
        <v>78.0</v>
      </c>
      <c r="S63" s="86">
        <f t="shared" si="2"/>
        <v>1.1259E+15</v>
      </c>
    </row>
    <row r="64" ht="15.75" customHeight="1">
      <c r="J64" s="38" t="s">
        <v>84</v>
      </c>
      <c r="K64" s="89">
        <f t="shared" si="1"/>
        <v>4.15384E+25</v>
      </c>
      <c r="L64" s="86">
        <f>'Member Calculator'!F78*K64</f>
        <v>0</v>
      </c>
      <c r="R64" s="7">
        <v>77.0</v>
      </c>
      <c r="S64" s="86">
        <f t="shared" si="2"/>
        <v>2.2518E+15</v>
      </c>
    </row>
    <row r="65" ht="15.75" customHeight="1">
      <c r="J65" s="38" t="s">
        <v>88</v>
      </c>
      <c r="K65" s="89">
        <f t="shared" si="1"/>
        <v>8.30767E+25</v>
      </c>
      <c r="L65" s="86">
        <f>'Member Calculator'!F79*K65</f>
        <v>0</v>
      </c>
      <c r="R65" s="7">
        <v>76.0</v>
      </c>
      <c r="S65" s="86">
        <f t="shared" si="2"/>
        <v>4.5036E+15</v>
      </c>
    </row>
    <row r="66" ht="15.75" customHeight="1">
      <c r="J66" s="38" t="s">
        <v>91</v>
      </c>
      <c r="K66" s="89">
        <f t="shared" si="1"/>
        <v>1.66153E+26</v>
      </c>
      <c r="L66" s="86">
        <f>'Member Calculator'!F80*K66</f>
        <v>0</v>
      </c>
      <c r="R66" s="7">
        <v>75.0</v>
      </c>
      <c r="S66" s="86">
        <f t="shared" si="2"/>
        <v>9.0072E+15</v>
      </c>
    </row>
    <row r="67" ht="15.75" customHeight="1">
      <c r="J67" s="38" t="s">
        <v>93</v>
      </c>
      <c r="K67" s="89">
        <f t="shared" si="1"/>
        <v>3.32307E+26</v>
      </c>
      <c r="L67" s="86">
        <f>'Member Calculator'!F81*K67</f>
        <v>0</v>
      </c>
      <c r="R67" s="7">
        <v>74.0</v>
      </c>
      <c r="S67" s="86">
        <f t="shared" si="2"/>
        <v>1.80144E+16</v>
      </c>
    </row>
    <row r="68" ht="15.75" customHeight="1">
      <c r="J68" s="38" t="s">
        <v>95</v>
      </c>
      <c r="K68" s="89">
        <f t="shared" si="1"/>
        <v>6.64614E+26</v>
      </c>
      <c r="L68" s="86">
        <f>'Member Calculator'!F82*K68</f>
        <v>0</v>
      </c>
      <c r="R68" s="7">
        <v>73.0</v>
      </c>
      <c r="S68" s="86">
        <f t="shared" si="2"/>
        <v>3.60288E+16</v>
      </c>
    </row>
    <row r="69" ht="15.75" customHeight="1">
      <c r="J69" s="38" t="s">
        <v>98</v>
      </c>
      <c r="K69" s="89">
        <f t="shared" si="1"/>
        <v>1.32923E+27</v>
      </c>
      <c r="L69" s="86">
        <f>'Member Calculator'!F83*K69</f>
        <v>0</v>
      </c>
      <c r="R69" s="7">
        <v>72.0</v>
      </c>
      <c r="S69" s="86">
        <f t="shared" si="2"/>
        <v>7.20576E+16</v>
      </c>
    </row>
    <row r="70" ht="15.75" customHeight="1">
      <c r="J70" s="38" t="s">
        <v>101</v>
      </c>
      <c r="K70" s="89">
        <f t="shared" si="1"/>
        <v>2.65846E+27</v>
      </c>
      <c r="L70" s="86">
        <f>'Member Calculator'!F84*K70</f>
        <v>0</v>
      </c>
      <c r="R70" s="7">
        <v>71.0</v>
      </c>
      <c r="S70" s="86">
        <f t="shared" si="2"/>
        <v>1.44115E+17</v>
      </c>
    </row>
    <row r="71" ht="15.75" customHeight="1">
      <c r="J71" s="38" t="s">
        <v>104</v>
      </c>
      <c r="K71" s="89">
        <f t="shared" si="1"/>
        <v>5.31691E+27</v>
      </c>
      <c r="L71" s="86">
        <f>'Member Calculator'!F85*K71</f>
        <v>0</v>
      </c>
      <c r="R71" s="7">
        <v>70.0</v>
      </c>
      <c r="S71" s="86">
        <f t="shared" si="2"/>
        <v>2.8823E+17</v>
      </c>
    </row>
    <row r="72" ht="15.75" customHeight="1">
      <c r="J72" s="38" t="s">
        <v>106</v>
      </c>
      <c r="K72" s="89">
        <f t="shared" si="1"/>
        <v>1.06338E+28</v>
      </c>
      <c r="L72" s="86">
        <f>'Member Calculator'!F86*K72</f>
        <v>0</v>
      </c>
      <c r="R72" s="7">
        <v>69.0</v>
      </c>
      <c r="S72" s="86">
        <f t="shared" si="2"/>
        <v>5.76461E+17</v>
      </c>
    </row>
    <row r="73" ht="15.75" customHeight="1">
      <c r="J73" s="38" t="s">
        <v>108</v>
      </c>
      <c r="K73" s="89">
        <f t="shared" si="1"/>
        <v>2.12676E+28</v>
      </c>
      <c r="L73" s="86">
        <f>'Member Calculator'!F87*K73</f>
        <v>0</v>
      </c>
      <c r="R73" s="7">
        <v>68.0</v>
      </c>
      <c r="S73" s="86">
        <f t="shared" si="2"/>
        <v>1.15292E+18</v>
      </c>
    </row>
    <row r="74" ht="15.75" customHeight="1">
      <c r="J74" s="38" t="s">
        <v>110</v>
      </c>
      <c r="K74" s="89">
        <f t="shared" si="1"/>
        <v>4.25353E+28</v>
      </c>
      <c r="L74" s="86">
        <f>'Member Calculator'!F88*K74</f>
        <v>0</v>
      </c>
      <c r="R74" s="7">
        <v>67.0</v>
      </c>
      <c r="S74" s="86">
        <f t="shared" si="2"/>
        <v>2.30584E+18</v>
      </c>
    </row>
    <row r="75" ht="15.75" customHeight="1">
      <c r="J75" s="38" t="s">
        <v>112</v>
      </c>
      <c r="K75" s="89">
        <f t="shared" si="1"/>
        <v>8.50706E+28</v>
      </c>
      <c r="L75" s="86">
        <f>'Member Calculator'!F89*K75</f>
        <v>0</v>
      </c>
      <c r="R75" s="7">
        <v>66.0</v>
      </c>
      <c r="S75" s="86">
        <f t="shared" si="2"/>
        <v>4.61169E+18</v>
      </c>
    </row>
    <row r="76" ht="15.75" customHeight="1">
      <c r="J76" s="38" t="s">
        <v>114</v>
      </c>
      <c r="K76" s="89">
        <f t="shared" si="1"/>
        <v>1.70141E+29</v>
      </c>
      <c r="L76" s="86">
        <f>'Member Calculator'!F90*K76</f>
        <v>0</v>
      </c>
      <c r="R76" s="7">
        <v>65.0</v>
      </c>
      <c r="S76" s="86">
        <f t="shared" si="2"/>
        <v>9.22337E+18</v>
      </c>
    </row>
    <row r="77" ht="15.75" customHeight="1">
      <c r="R77" s="7">
        <v>64.0</v>
      </c>
      <c r="S77" s="89">
        <v>1.84467440737095E19</v>
      </c>
      <c r="U77" s="86"/>
    </row>
    <row r="78" ht="15.75" customHeight="1">
      <c r="L78" s="86">
        <f>SUM(L13:L77)</f>
        <v>7.92282E+19</v>
      </c>
      <c r="R78" s="7">
        <v>63.0</v>
      </c>
      <c r="S78" s="86">
        <f t="shared" ref="S78:S140" si="3">S77*2</f>
        <v>3.68935E+19</v>
      </c>
    </row>
    <row r="79" ht="15.75" customHeight="1">
      <c r="R79" s="7">
        <v>62.0</v>
      </c>
      <c r="S79" s="86">
        <f t="shared" si="3"/>
        <v>7.3787E+19</v>
      </c>
    </row>
    <row r="80" ht="15.75" customHeight="1">
      <c r="R80" s="7">
        <v>61.0</v>
      </c>
      <c r="S80" s="86">
        <f t="shared" si="3"/>
        <v>1.47574E+20</v>
      </c>
    </row>
    <row r="81" ht="15.75" customHeight="1">
      <c r="R81" s="7">
        <v>60.0</v>
      </c>
      <c r="S81" s="86">
        <f t="shared" si="3"/>
        <v>2.95148E+20</v>
      </c>
    </row>
    <row r="82" ht="15.75" customHeight="1">
      <c r="R82" s="7">
        <v>59.0</v>
      </c>
      <c r="S82" s="86">
        <f t="shared" si="3"/>
        <v>5.90296E+20</v>
      </c>
    </row>
    <row r="83" ht="15.75" customHeight="1">
      <c r="R83" s="7">
        <v>58.0</v>
      </c>
      <c r="S83" s="86">
        <f t="shared" si="3"/>
        <v>1.18059E+21</v>
      </c>
    </row>
    <row r="84" ht="15.75" customHeight="1">
      <c r="R84" s="7">
        <v>57.0</v>
      </c>
      <c r="S84" s="86">
        <f t="shared" si="3"/>
        <v>2.36118E+21</v>
      </c>
    </row>
    <row r="85" ht="15.75" customHeight="1">
      <c r="R85" s="7">
        <v>56.0</v>
      </c>
      <c r="S85" s="86">
        <f t="shared" si="3"/>
        <v>4.72237E+21</v>
      </c>
    </row>
    <row r="86" ht="15.75" customHeight="1">
      <c r="R86" s="7">
        <v>55.0</v>
      </c>
      <c r="S86" s="86">
        <f t="shared" si="3"/>
        <v>9.44473E+21</v>
      </c>
    </row>
    <row r="87" ht="15.75" customHeight="1">
      <c r="R87" s="7">
        <v>54.0</v>
      </c>
      <c r="S87" s="86">
        <f t="shared" si="3"/>
        <v>1.88895E+22</v>
      </c>
    </row>
    <row r="88" ht="15.75" customHeight="1">
      <c r="R88" s="7">
        <v>53.0</v>
      </c>
      <c r="S88" s="86">
        <f t="shared" si="3"/>
        <v>3.77789E+22</v>
      </c>
    </row>
    <row r="89" ht="15.75" customHeight="1">
      <c r="R89" s="7">
        <v>52.0</v>
      </c>
      <c r="S89" s="86">
        <f t="shared" si="3"/>
        <v>7.55579E+22</v>
      </c>
    </row>
    <row r="90" ht="15.75" customHeight="1">
      <c r="R90" s="7">
        <v>51.0</v>
      </c>
      <c r="S90" s="86">
        <f t="shared" si="3"/>
        <v>1.51116E+23</v>
      </c>
    </row>
    <row r="91" ht="15.75" customHeight="1">
      <c r="R91" s="7">
        <v>50.0</v>
      </c>
      <c r="S91" s="86">
        <f t="shared" si="3"/>
        <v>3.02231E+23</v>
      </c>
    </row>
    <row r="92" ht="15.75" customHeight="1">
      <c r="R92" s="7">
        <v>49.0</v>
      </c>
      <c r="S92" s="86">
        <f t="shared" si="3"/>
        <v>6.04463E+23</v>
      </c>
    </row>
    <row r="93" ht="15.75" customHeight="1">
      <c r="R93" s="90">
        <v>48.0</v>
      </c>
      <c r="S93" s="89">
        <f t="shared" si="3"/>
        <v>1.20893E+24</v>
      </c>
    </row>
    <row r="94" ht="15.75" customHeight="1">
      <c r="R94" s="7">
        <v>47.0</v>
      </c>
      <c r="S94" s="86">
        <f t="shared" si="3"/>
        <v>2.41785E+24</v>
      </c>
    </row>
    <row r="95" ht="15.75" customHeight="1">
      <c r="R95" s="7">
        <v>46.0</v>
      </c>
      <c r="S95" s="86">
        <f t="shared" si="3"/>
        <v>4.8357E+24</v>
      </c>
    </row>
    <row r="96" ht="15.75" customHeight="1">
      <c r="R96" s="7">
        <v>45.0</v>
      </c>
      <c r="S96" s="86">
        <f t="shared" si="3"/>
        <v>9.67141E+24</v>
      </c>
    </row>
    <row r="97" ht="15.75" customHeight="1">
      <c r="R97" s="7">
        <v>44.0</v>
      </c>
      <c r="S97" s="86">
        <f t="shared" si="3"/>
        <v>1.93428E+25</v>
      </c>
    </row>
    <row r="98" ht="15.75" customHeight="1">
      <c r="R98" s="7">
        <v>43.0</v>
      </c>
      <c r="S98" s="86">
        <f t="shared" si="3"/>
        <v>3.86856E+25</v>
      </c>
    </row>
    <row r="99" ht="15.75" customHeight="1">
      <c r="R99" s="7">
        <v>42.0</v>
      </c>
      <c r="S99" s="86">
        <f t="shared" si="3"/>
        <v>7.73713E+25</v>
      </c>
    </row>
    <row r="100" ht="15.75" customHeight="1">
      <c r="R100" s="7">
        <v>41.0</v>
      </c>
      <c r="S100" s="86">
        <f t="shared" si="3"/>
        <v>1.54743E+26</v>
      </c>
    </row>
    <row r="101" ht="15.75" customHeight="1">
      <c r="R101" s="7">
        <v>40.0</v>
      </c>
      <c r="S101" s="86">
        <f t="shared" si="3"/>
        <v>3.09485E+26</v>
      </c>
    </row>
    <row r="102" ht="15.75" customHeight="1">
      <c r="R102" s="7">
        <v>39.0</v>
      </c>
      <c r="S102" s="86">
        <f t="shared" si="3"/>
        <v>6.1897E+26</v>
      </c>
    </row>
    <row r="103" ht="15.75" customHeight="1">
      <c r="R103" s="7">
        <v>38.0</v>
      </c>
      <c r="S103" s="86">
        <f t="shared" si="3"/>
        <v>1.23794E+27</v>
      </c>
    </row>
    <row r="104" ht="15.75" customHeight="1">
      <c r="R104" s="7">
        <v>37.0</v>
      </c>
      <c r="S104" s="86">
        <f t="shared" si="3"/>
        <v>2.47588E+27</v>
      </c>
    </row>
    <row r="105" ht="15.75" customHeight="1">
      <c r="R105" s="7">
        <v>36.0</v>
      </c>
      <c r="S105" s="86">
        <f t="shared" si="3"/>
        <v>4.95176E+27</v>
      </c>
    </row>
    <row r="106" ht="15.75" customHeight="1">
      <c r="R106" s="7">
        <v>35.0</v>
      </c>
      <c r="S106" s="86">
        <f t="shared" si="3"/>
        <v>9.90352E+27</v>
      </c>
    </row>
    <row r="107" ht="15.75" customHeight="1">
      <c r="R107" s="7">
        <v>34.0</v>
      </c>
      <c r="S107" s="86">
        <f t="shared" si="3"/>
        <v>1.9807E+28</v>
      </c>
    </row>
    <row r="108" ht="15.75" customHeight="1">
      <c r="R108" s="7">
        <v>33.0</v>
      </c>
      <c r="S108" s="86">
        <f t="shared" si="3"/>
        <v>3.96141E+28</v>
      </c>
    </row>
    <row r="109" ht="15.75" customHeight="1">
      <c r="R109" s="90">
        <v>32.0</v>
      </c>
      <c r="S109" s="89">
        <f t="shared" si="3"/>
        <v>7.92282E+28</v>
      </c>
    </row>
    <row r="110" ht="15.75" customHeight="1">
      <c r="R110" s="7">
        <v>31.0</v>
      </c>
      <c r="S110" s="86">
        <f t="shared" si="3"/>
        <v>1.58456E+29</v>
      </c>
    </row>
    <row r="111" ht="15.75" customHeight="1">
      <c r="R111" s="7">
        <v>30.0</v>
      </c>
      <c r="S111" s="86">
        <f t="shared" si="3"/>
        <v>3.16913E+29</v>
      </c>
    </row>
    <row r="112" ht="15.75" customHeight="1">
      <c r="R112" s="7">
        <v>29.0</v>
      </c>
      <c r="S112" s="86">
        <f t="shared" si="3"/>
        <v>6.33825E+29</v>
      </c>
    </row>
    <row r="113" ht="15.75" customHeight="1">
      <c r="R113" s="7">
        <v>28.0</v>
      </c>
      <c r="S113" s="86">
        <f t="shared" si="3"/>
        <v>1.26765E+30</v>
      </c>
    </row>
    <row r="114" ht="15.75" customHeight="1">
      <c r="R114" s="7">
        <v>27.0</v>
      </c>
      <c r="S114" s="86">
        <f t="shared" si="3"/>
        <v>2.5353E+30</v>
      </c>
    </row>
    <row r="115" ht="15.75" customHeight="1">
      <c r="R115" s="7">
        <v>26.0</v>
      </c>
      <c r="S115" s="86">
        <f t="shared" si="3"/>
        <v>5.0706E+30</v>
      </c>
    </row>
    <row r="116" ht="15.75" customHeight="1">
      <c r="R116" s="7">
        <v>25.0</v>
      </c>
      <c r="S116" s="86">
        <f t="shared" si="3"/>
        <v>1.01412E+31</v>
      </c>
    </row>
    <row r="117" ht="15.75" customHeight="1">
      <c r="R117" s="90">
        <v>24.0</v>
      </c>
      <c r="S117" s="89">
        <f t="shared" si="3"/>
        <v>2.02824E+31</v>
      </c>
    </row>
    <row r="118" ht="15.75" customHeight="1">
      <c r="R118" s="7">
        <v>23.0</v>
      </c>
      <c r="S118" s="86">
        <f t="shared" si="3"/>
        <v>4.05648E+31</v>
      </c>
    </row>
    <row r="119" ht="15.75" customHeight="1">
      <c r="R119" s="7">
        <v>22.0</v>
      </c>
      <c r="S119" s="86">
        <f t="shared" si="3"/>
        <v>8.11296E+31</v>
      </c>
    </row>
    <row r="120" ht="15.75" customHeight="1">
      <c r="R120" s="7">
        <v>21.0</v>
      </c>
      <c r="S120" s="86">
        <f t="shared" si="3"/>
        <v>1.62259E+32</v>
      </c>
    </row>
    <row r="121" ht="15.75" customHeight="1">
      <c r="R121" s="7">
        <v>20.0</v>
      </c>
      <c r="S121" s="86">
        <f t="shared" si="3"/>
        <v>3.24519E+32</v>
      </c>
    </row>
    <row r="122" ht="15.75" customHeight="1">
      <c r="R122" s="7">
        <v>19.0</v>
      </c>
      <c r="S122" s="86">
        <f t="shared" si="3"/>
        <v>6.49037E+32</v>
      </c>
    </row>
    <row r="123" ht="15.75" customHeight="1">
      <c r="R123" s="7">
        <v>18.0</v>
      </c>
      <c r="S123" s="86">
        <f t="shared" si="3"/>
        <v>1.29807E+33</v>
      </c>
    </row>
    <row r="124" ht="15.75" customHeight="1">
      <c r="R124" s="7">
        <v>17.0</v>
      </c>
      <c r="S124" s="86">
        <f t="shared" si="3"/>
        <v>2.59615E+33</v>
      </c>
    </row>
    <row r="125" ht="15.75" customHeight="1">
      <c r="R125" s="7">
        <v>16.0</v>
      </c>
      <c r="S125" s="86">
        <f t="shared" si="3"/>
        <v>5.1923E+33</v>
      </c>
    </row>
    <row r="126" ht="15.75" customHeight="1">
      <c r="R126" s="7">
        <v>15.0</v>
      </c>
      <c r="S126" s="86">
        <f t="shared" si="3"/>
        <v>1.03846E+34</v>
      </c>
    </row>
    <row r="127" ht="15.75" customHeight="1">
      <c r="R127" s="7">
        <v>14.0</v>
      </c>
      <c r="S127" s="86">
        <f t="shared" si="3"/>
        <v>2.07692E+34</v>
      </c>
    </row>
    <row r="128" ht="15.75" customHeight="1">
      <c r="R128" s="7">
        <v>13.0</v>
      </c>
      <c r="S128" s="86">
        <f t="shared" si="3"/>
        <v>4.15384E+34</v>
      </c>
    </row>
    <row r="129" ht="15.75" customHeight="1">
      <c r="R129" s="7">
        <v>12.0</v>
      </c>
      <c r="S129" s="86">
        <f t="shared" si="3"/>
        <v>8.30767E+34</v>
      </c>
    </row>
    <row r="130" ht="15.75" customHeight="1">
      <c r="R130" s="7">
        <v>11.0</v>
      </c>
      <c r="S130" s="86">
        <f t="shared" si="3"/>
        <v>1.66153E+35</v>
      </c>
    </row>
    <row r="131" ht="15.75" customHeight="1">
      <c r="R131" s="7">
        <v>10.0</v>
      </c>
      <c r="S131" s="86">
        <f t="shared" si="3"/>
        <v>3.32307E+35</v>
      </c>
    </row>
    <row r="132" ht="15.75" customHeight="1">
      <c r="R132" s="7">
        <v>9.0</v>
      </c>
      <c r="S132" s="86">
        <f t="shared" si="3"/>
        <v>6.64614E+35</v>
      </c>
    </row>
    <row r="133" ht="15.75" customHeight="1">
      <c r="R133" s="7">
        <v>8.0</v>
      </c>
      <c r="S133" s="86">
        <f t="shared" si="3"/>
        <v>1.32923E+36</v>
      </c>
    </row>
    <row r="134" ht="15.75" customHeight="1">
      <c r="R134" s="7">
        <v>7.0</v>
      </c>
      <c r="S134" s="86">
        <f t="shared" si="3"/>
        <v>2.65846E+36</v>
      </c>
    </row>
    <row r="135" ht="15.75" customHeight="1">
      <c r="R135" s="7">
        <v>6.0</v>
      </c>
      <c r="S135" s="86">
        <f t="shared" si="3"/>
        <v>5.31691E+36</v>
      </c>
    </row>
    <row r="136" ht="15.75" customHeight="1">
      <c r="R136" s="7">
        <v>5.0</v>
      </c>
      <c r="S136" s="86">
        <f t="shared" si="3"/>
        <v>1.06338E+37</v>
      </c>
    </row>
    <row r="137" ht="15.75" customHeight="1">
      <c r="R137" s="7">
        <v>4.0</v>
      </c>
      <c r="S137" s="86">
        <f t="shared" si="3"/>
        <v>2.12676E+37</v>
      </c>
    </row>
    <row r="138" ht="15.75" customHeight="1">
      <c r="R138" s="7">
        <v>3.0</v>
      </c>
      <c r="S138" s="86">
        <f t="shared" si="3"/>
        <v>4.25353E+37</v>
      </c>
    </row>
    <row r="139" ht="15.75" customHeight="1">
      <c r="R139" s="7">
        <v>2.0</v>
      </c>
      <c r="S139" s="86">
        <f t="shared" si="3"/>
        <v>8.50706E+37</v>
      </c>
    </row>
    <row r="140" ht="15.75" customHeight="1">
      <c r="R140" s="7">
        <v>1.0</v>
      </c>
      <c r="S140" s="86">
        <f t="shared" si="3"/>
        <v>1.70141E+38</v>
      </c>
    </row>
    <row r="141" ht="15.75" customHeight="1">
      <c r="R141" s="7">
        <v>0.0</v>
      </c>
    </row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2023-02-22T16:16:51Z</dcterms:created>
</cp:coreProperties>
</file>