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simonjh/Desktop/"/>
    </mc:Choice>
  </mc:AlternateContent>
  <xr:revisionPtr revIDLastSave="0" documentId="13_ncr:1_{0BCC3C36-D5E3-3541-8184-5B073D8F3A27}" xr6:coauthVersionLast="47" xr6:coauthVersionMax="47" xr10:uidLastSave="{00000000-0000-0000-0000-000000000000}"/>
  <bookViews>
    <workbookView xWindow="-67820" yWindow="-6560" windowWidth="64900" windowHeight="26120" xr2:uid="{00000000-000D-0000-FFFF-FFFF00000000}"/>
  </bookViews>
  <sheets>
    <sheet name="Member Calcul Vote 1" sheetId="1" r:id="rId1"/>
    <sheet name="Member Calcul Vote 2 ASN = Yes" sheetId="2" r:id="rId2"/>
    <sheet name="Member Calcu Vote 3 Trans = Yes" sheetId="3" r:id="rId3"/>
    <sheet name="Member Calcul Vote 2&amp;3 = Yes" sheetId="4" r:id="rId4"/>
    <sheet name="IPv4 Category Calculation" sheetId="5" r:id="rId5"/>
    <sheet name="IPv6 Category Calculatio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jgCVC3A5Anxa2zhN3b0OwpSJyg3g=="/>
    </ext>
  </extLst>
</workbook>
</file>

<file path=xl/calcChain.xml><?xml version="1.0" encoding="utf-8"?>
<calcChain xmlns="http://schemas.openxmlformats.org/spreadsheetml/2006/main">
  <c r="S78" i="6" l="1"/>
  <c r="K14" i="6" s="1"/>
  <c r="L14" i="6" s="1"/>
  <c r="S14" i="6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S60" i="6" s="1"/>
  <c r="S61" i="6" s="1"/>
  <c r="S62" i="6" s="1"/>
  <c r="S63" i="6" s="1"/>
  <c r="S64" i="6" s="1"/>
  <c r="S65" i="6" s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K13" i="6"/>
  <c r="L13" i="6" s="1"/>
  <c r="L15" i="5"/>
  <c r="K15" i="5"/>
  <c r="K16" i="5" s="1"/>
  <c r="L14" i="5"/>
  <c r="K14" i="5"/>
  <c r="L13" i="5"/>
  <c r="G94" i="4"/>
  <c r="G93" i="4"/>
  <c r="G92" i="4"/>
  <c r="G91" i="4"/>
  <c r="G90" i="4"/>
  <c r="G89" i="4"/>
  <c r="G88" i="4"/>
  <c r="Q87" i="4"/>
  <c r="G87" i="4"/>
  <c r="G86" i="4"/>
  <c r="P85" i="4"/>
  <c r="G85" i="4"/>
  <c r="G84" i="4"/>
  <c r="G83" i="4"/>
  <c r="P82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P66" i="4"/>
  <c r="G66" i="4"/>
  <c r="G65" i="4"/>
  <c r="G64" i="4"/>
  <c r="P63" i="4"/>
  <c r="Q63" i="4" s="1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G46" i="4"/>
  <c r="E46" i="4"/>
  <c r="G45" i="4"/>
  <c r="E45" i="4"/>
  <c r="P44" i="4"/>
  <c r="P47" i="4" s="1"/>
  <c r="G44" i="4"/>
  <c r="E44" i="4"/>
  <c r="G43" i="4"/>
  <c r="E43" i="4"/>
  <c r="G42" i="4"/>
  <c r="E42" i="4"/>
  <c r="G41" i="4"/>
  <c r="E41" i="4"/>
  <c r="G40" i="4"/>
  <c r="E40" i="4"/>
  <c r="G39" i="4"/>
  <c r="E39" i="4"/>
  <c r="G38" i="4"/>
  <c r="E38" i="4"/>
  <c r="G37" i="4"/>
  <c r="E37" i="4"/>
  <c r="G36" i="4"/>
  <c r="E36" i="4"/>
  <c r="Q35" i="4"/>
  <c r="G35" i="4"/>
  <c r="E35" i="4"/>
  <c r="G34" i="4"/>
  <c r="E34" i="4"/>
  <c r="G33" i="4"/>
  <c r="E33" i="4"/>
  <c r="G32" i="4"/>
  <c r="E32" i="4"/>
  <c r="G31" i="4"/>
  <c r="E31" i="4"/>
  <c r="E28" i="4"/>
  <c r="E27" i="4"/>
  <c r="Q34" i="4" s="1"/>
  <c r="E25" i="4"/>
  <c r="Q91" i="4" s="1"/>
  <c r="E23" i="4"/>
  <c r="Q18" i="4" s="1"/>
  <c r="E21" i="4"/>
  <c r="Q20" i="4"/>
  <c r="E20" i="4"/>
  <c r="E19" i="4"/>
  <c r="E18" i="4"/>
  <c r="E17" i="4"/>
  <c r="E16" i="4"/>
  <c r="Q68" i="4" s="1"/>
  <c r="E13" i="4"/>
  <c r="Q65" i="4" s="1"/>
  <c r="E11" i="4"/>
  <c r="Q44" i="4" s="1"/>
  <c r="G94" i="3"/>
  <c r="G93" i="3"/>
  <c r="G92" i="3"/>
  <c r="G91" i="3"/>
  <c r="G90" i="3"/>
  <c r="G89" i="3"/>
  <c r="G88" i="3"/>
  <c r="G87" i="3"/>
  <c r="G86" i="3"/>
  <c r="P85" i="3"/>
  <c r="G85" i="3"/>
  <c r="G84" i="3"/>
  <c r="G83" i="3"/>
  <c r="P82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P63" i="3"/>
  <c r="P66" i="3" s="1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P44" i="3"/>
  <c r="P47" i="3" s="1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E28" i="3"/>
  <c r="Q35" i="3" s="1"/>
  <c r="E27" i="3"/>
  <c r="Q34" i="3" s="1"/>
  <c r="E25" i="3"/>
  <c r="Q72" i="3" s="1"/>
  <c r="E23" i="3"/>
  <c r="E21" i="3"/>
  <c r="Q20" i="3"/>
  <c r="E20" i="3"/>
  <c r="E19" i="3"/>
  <c r="E18" i="3"/>
  <c r="E17" i="3"/>
  <c r="E16" i="3"/>
  <c r="E13" i="3"/>
  <c r="Q46" i="3" s="1"/>
  <c r="E11" i="3"/>
  <c r="Q82" i="3" s="1"/>
  <c r="G94" i="2"/>
  <c r="G93" i="2"/>
  <c r="G92" i="2"/>
  <c r="G91" i="2"/>
  <c r="G90" i="2"/>
  <c r="G89" i="2"/>
  <c r="G88" i="2"/>
  <c r="G87" i="2"/>
  <c r="G86" i="2"/>
  <c r="P85" i="2"/>
  <c r="G85" i="2"/>
  <c r="G84" i="2"/>
  <c r="G83" i="2"/>
  <c r="P82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P63" i="2"/>
  <c r="P66" i="2" s="1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P44" i="2"/>
  <c r="P47" i="2" s="1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E28" i="2"/>
  <c r="Q35" i="2" s="1"/>
  <c r="E27" i="2"/>
  <c r="Q34" i="2" s="1"/>
  <c r="E25" i="2"/>
  <c r="E23" i="2"/>
  <c r="Q51" i="2" s="1"/>
  <c r="E21" i="2"/>
  <c r="Q20" i="2"/>
  <c r="E20" i="2"/>
  <c r="E19" i="2"/>
  <c r="E18" i="2"/>
  <c r="E17" i="2"/>
  <c r="E16" i="2"/>
  <c r="Q87" i="2" s="1"/>
  <c r="E13" i="2"/>
  <c r="Q47" i="2" s="1"/>
  <c r="E11" i="2"/>
  <c r="Q82" i="2" s="1"/>
  <c r="Q87" i="1"/>
  <c r="Q84" i="1"/>
  <c r="P82" i="1"/>
  <c r="P85" i="1" s="1"/>
  <c r="Q85" i="1" s="1"/>
  <c r="Q68" i="1"/>
  <c r="Q65" i="1"/>
  <c r="P63" i="1"/>
  <c r="P66" i="1" s="1"/>
  <c r="Q66" i="1" s="1"/>
  <c r="Q49" i="1"/>
  <c r="Q46" i="1"/>
  <c r="P44" i="1"/>
  <c r="P47" i="1" s="1"/>
  <c r="Q47" i="1" s="1"/>
  <c r="Q35" i="1"/>
  <c r="Q34" i="1"/>
  <c r="Q20" i="1"/>
  <c r="Q16" i="1"/>
  <c r="Q53" i="3" l="1"/>
  <c r="Q33" i="4"/>
  <c r="Q91" i="3"/>
  <c r="Q33" i="3"/>
  <c r="Q72" i="4"/>
  <c r="Q89" i="2"/>
  <c r="Q87" i="3"/>
  <c r="K17" i="5"/>
  <c r="L16" i="5"/>
  <c r="Q66" i="2"/>
  <c r="Q84" i="2"/>
  <c r="Q66" i="3"/>
  <c r="Q84" i="3"/>
  <c r="Q95" i="3" s="1"/>
  <c r="Q51" i="4"/>
  <c r="Q70" i="4"/>
  <c r="Q82" i="4"/>
  <c r="Q46" i="2"/>
  <c r="Q46" i="4"/>
  <c r="Q66" i="4"/>
  <c r="S79" i="6"/>
  <c r="Q82" i="1"/>
  <c r="Q95" i="1" s="1"/>
  <c r="Q49" i="2"/>
  <c r="Q63" i="2"/>
  <c r="Q49" i="3"/>
  <c r="Q63" i="3"/>
  <c r="Q63" i="1"/>
  <c r="Q76" i="1" s="1"/>
  <c r="Q16" i="2"/>
  <c r="Q68" i="2"/>
  <c r="Q85" i="2"/>
  <c r="Q16" i="3"/>
  <c r="Q68" i="3"/>
  <c r="Q85" i="3"/>
  <c r="Q16" i="4"/>
  <c r="Q49" i="4"/>
  <c r="Q84" i="4"/>
  <c r="Q44" i="1"/>
  <c r="Q57" i="1" s="1"/>
  <c r="Q44" i="2"/>
  <c r="Q44" i="3"/>
  <c r="Q89" i="4"/>
  <c r="Q65" i="2"/>
  <c r="Q47" i="3"/>
  <c r="Q65" i="3"/>
  <c r="Q53" i="4"/>
  <c r="Q18" i="2"/>
  <c r="Q70" i="2"/>
  <c r="Q47" i="4"/>
  <c r="Q85" i="4"/>
  <c r="Q95" i="2" l="1"/>
  <c r="Q57" i="4"/>
  <c r="Q95" i="4"/>
  <c r="Q76" i="4"/>
  <c r="Q76" i="3"/>
  <c r="Q76" i="2"/>
  <c r="Q57" i="3"/>
  <c r="Q57" i="2"/>
  <c r="K18" i="5"/>
  <c r="L17" i="5"/>
  <c r="K15" i="6"/>
  <c r="L15" i="6" s="1"/>
  <c r="S80" i="6"/>
  <c r="K19" i="5" l="1"/>
  <c r="L18" i="5"/>
  <c r="S81" i="6"/>
  <c r="K16" i="6"/>
  <c r="L16" i="6" s="1"/>
  <c r="S82" i="6" l="1"/>
  <c r="K17" i="6"/>
  <c r="L17" i="6" s="1"/>
  <c r="K20" i="5"/>
  <c r="L19" i="5"/>
  <c r="L20" i="5" l="1"/>
  <c r="K21" i="5"/>
  <c r="K18" i="6"/>
  <c r="L18" i="6" s="1"/>
  <c r="S83" i="6"/>
  <c r="S84" i="6" l="1"/>
  <c r="K19" i="6"/>
  <c r="L19" i="6" s="1"/>
  <c r="K22" i="5"/>
  <c r="L21" i="5"/>
  <c r="K23" i="5" l="1"/>
  <c r="L22" i="5"/>
  <c r="K20" i="6"/>
  <c r="L20" i="6" s="1"/>
  <c r="S85" i="6"/>
  <c r="S86" i="6" l="1"/>
  <c r="K21" i="6"/>
  <c r="L21" i="6" s="1"/>
  <c r="K24" i="5"/>
  <c r="L23" i="5"/>
  <c r="L24" i="5" l="1"/>
  <c r="K25" i="5"/>
  <c r="K22" i="6"/>
  <c r="L22" i="6" s="1"/>
  <c r="S87" i="6"/>
  <c r="K23" i="6" l="1"/>
  <c r="L23" i="6" s="1"/>
  <c r="S88" i="6"/>
  <c r="K26" i="5"/>
  <c r="L25" i="5"/>
  <c r="K27" i="5" l="1"/>
  <c r="L26" i="5"/>
  <c r="S89" i="6"/>
  <c r="K24" i="6"/>
  <c r="L24" i="6" s="1"/>
  <c r="S90" i="6" l="1"/>
  <c r="K25" i="6"/>
  <c r="L25" i="6" s="1"/>
  <c r="K28" i="5"/>
  <c r="L27" i="5"/>
  <c r="L28" i="5" l="1"/>
  <c r="K29" i="5"/>
  <c r="K26" i="6"/>
  <c r="L26" i="6" s="1"/>
  <c r="S91" i="6"/>
  <c r="S92" i="6" l="1"/>
  <c r="K27" i="6"/>
  <c r="L27" i="6" s="1"/>
  <c r="K30" i="5"/>
  <c r="L29" i="5"/>
  <c r="K31" i="5" l="1"/>
  <c r="L30" i="5"/>
  <c r="K28" i="6"/>
  <c r="L28" i="6" s="1"/>
  <c r="S93" i="6"/>
  <c r="S94" i="6" l="1"/>
  <c r="K29" i="6"/>
  <c r="L29" i="6" s="1"/>
  <c r="K32" i="5"/>
  <c r="L31" i="5"/>
  <c r="L32" i="5" l="1"/>
  <c r="K33" i="5"/>
  <c r="K30" i="6"/>
  <c r="L30" i="6" s="1"/>
  <c r="S95" i="6"/>
  <c r="K31" i="6" l="1"/>
  <c r="L31" i="6" s="1"/>
  <c r="S96" i="6"/>
  <c r="K34" i="5"/>
  <c r="L33" i="5"/>
  <c r="K35" i="5" l="1"/>
  <c r="L34" i="5"/>
  <c r="S97" i="6"/>
  <c r="K32" i="6"/>
  <c r="L32" i="6" s="1"/>
  <c r="S98" i="6" l="1"/>
  <c r="K33" i="6"/>
  <c r="L33" i="6" s="1"/>
  <c r="K36" i="5"/>
  <c r="L35" i="5"/>
  <c r="L36" i="5" l="1"/>
  <c r="K37" i="5"/>
  <c r="K34" i="6"/>
  <c r="L34" i="6" s="1"/>
  <c r="S99" i="6"/>
  <c r="S100" i="6" l="1"/>
  <c r="K35" i="6"/>
  <c r="L35" i="6" s="1"/>
  <c r="K38" i="5"/>
  <c r="L37" i="5"/>
  <c r="K39" i="5" l="1"/>
  <c r="L38" i="5"/>
  <c r="K36" i="6"/>
  <c r="L36" i="6" s="1"/>
  <c r="S101" i="6"/>
  <c r="S102" i="6" l="1"/>
  <c r="K37" i="6"/>
  <c r="L37" i="6" s="1"/>
  <c r="K40" i="5"/>
  <c r="L39" i="5"/>
  <c r="L40" i="5" l="1"/>
  <c r="K41" i="5"/>
  <c r="K38" i="6"/>
  <c r="L38" i="6" s="1"/>
  <c r="S103" i="6"/>
  <c r="K39" i="6" l="1"/>
  <c r="L39" i="6" s="1"/>
  <c r="S104" i="6"/>
  <c r="K42" i="5"/>
  <c r="L41" i="5"/>
  <c r="K43" i="5" l="1"/>
  <c r="L42" i="5"/>
  <c r="S105" i="6"/>
  <c r="K40" i="6"/>
  <c r="L40" i="6" s="1"/>
  <c r="S106" i="6" l="1"/>
  <c r="K41" i="6"/>
  <c r="L41" i="6" s="1"/>
  <c r="K44" i="5"/>
  <c r="L43" i="5"/>
  <c r="L44" i="5" l="1"/>
  <c r="K45" i="5"/>
  <c r="L45" i="5" s="1"/>
  <c r="L47" i="5" s="1"/>
  <c r="D2" i="5" s="1"/>
  <c r="K42" i="6"/>
  <c r="L42" i="6" s="1"/>
  <c r="S107" i="6"/>
  <c r="S108" i="6" l="1"/>
  <c r="K43" i="6"/>
  <c r="L43" i="6" s="1"/>
  <c r="E8" i="5"/>
  <c r="E15" i="5"/>
  <c r="E14" i="5"/>
  <c r="E7" i="5"/>
  <c r="E6" i="5"/>
  <c r="E16" i="5"/>
  <c r="E13" i="5"/>
  <c r="E12" i="5"/>
  <c r="E11" i="5"/>
  <c r="E10" i="5"/>
  <c r="E9" i="5"/>
  <c r="E18" i="5" l="1"/>
  <c r="K44" i="6"/>
  <c r="L44" i="6" s="1"/>
  <c r="S109" i="6"/>
  <c r="S110" i="6" l="1"/>
  <c r="K45" i="6"/>
  <c r="L45" i="6" s="1"/>
  <c r="M24" i="3"/>
  <c r="M24" i="1"/>
  <c r="M24" i="4"/>
  <c r="M24" i="2"/>
  <c r="K46" i="6" l="1"/>
  <c r="L46" i="6" s="1"/>
  <c r="S111" i="6"/>
  <c r="K47" i="6" l="1"/>
  <c r="L47" i="6" s="1"/>
  <c r="S112" i="6"/>
  <c r="S113" i="6" l="1"/>
  <c r="K48" i="6"/>
  <c r="D7" i="6" l="1"/>
  <c r="L48" i="6"/>
  <c r="S114" i="6"/>
  <c r="K49" i="6"/>
  <c r="L49" i="6" s="1"/>
  <c r="K50" i="6" l="1"/>
  <c r="S115" i="6"/>
  <c r="S116" i="6" l="1"/>
  <c r="K51" i="6"/>
  <c r="L51" i="6" s="1"/>
  <c r="D8" i="6"/>
  <c r="L50" i="6"/>
  <c r="K52" i="6" l="1"/>
  <c r="S117" i="6"/>
  <c r="S118" i="6" l="1"/>
  <c r="K53" i="6"/>
  <c r="L53" i="6" s="1"/>
  <c r="L52" i="6"/>
  <c r="D9" i="6"/>
  <c r="K54" i="6" l="1"/>
  <c r="S119" i="6"/>
  <c r="K55" i="6" l="1"/>
  <c r="L55" i="6" s="1"/>
  <c r="S120" i="6"/>
  <c r="L54" i="6"/>
  <c r="D10" i="6"/>
  <c r="S121" i="6" l="1"/>
  <c r="K56" i="6"/>
  <c r="D11" i="6" l="1"/>
  <c r="L56" i="6"/>
  <c r="S122" i="6"/>
  <c r="K57" i="6"/>
  <c r="L57" i="6" s="1"/>
  <c r="K58" i="6" l="1"/>
  <c r="S123" i="6"/>
  <c r="S124" i="6" l="1"/>
  <c r="K59" i="6"/>
  <c r="L59" i="6" s="1"/>
  <c r="D12" i="6"/>
  <c r="L58" i="6"/>
  <c r="K60" i="6" l="1"/>
  <c r="S125" i="6"/>
  <c r="S126" i="6" l="1"/>
  <c r="K61" i="6"/>
  <c r="L61" i="6" s="1"/>
  <c r="L60" i="6"/>
  <c r="D13" i="6"/>
  <c r="K62" i="6" l="1"/>
  <c r="S127" i="6"/>
  <c r="K63" i="6" l="1"/>
  <c r="L63" i="6" s="1"/>
  <c r="S128" i="6"/>
  <c r="D14" i="6"/>
  <c r="L62" i="6"/>
  <c r="S129" i="6" l="1"/>
  <c r="K64" i="6"/>
  <c r="L64" i="6" l="1"/>
  <c r="D15" i="6"/>
  <c r="S130" i="6"/>
  <c r="K65" i="6"/>
  <c r="L65" i="6" s="1"/>
  <c r="K66" i="6" l="1"/>
  <c r="L66" i="6" s="1"/>
  <c r="S131" i="6"/>
  <c r="S132" i="6" l="1"/>
  <c r="K67" i="6"/>
  <c r="L67" i="6" s="1"/>
  <c r="K68" i="6" l="1"/>
  <c r="L68" i="6" s="1"/>
  <c r="S133" i="6"/>
  <c r="S134" i="6" l="1"/>
  <c r="K69" i="6"/>
  <c r="L69" i="6" s="1"/>
  <c r="K70" i="6" l="1"/>
  <c r="L70" i="6" s="1"/>
  <c r="S135" i="6"/>
  <c r="K71" i="6" l="1"/>
  <c r="L71" i="6" s="1"/>
  <c r="S136" i="6"/>
  <c r="S137" i="6" l="1"/>
  <c r="K72" i="6"/>
  <c r="L72" i="6" s="1"/>
  <c r="S138" i="6" l="1"/>
  <c r="K73" i="6"/>
  <c r="L73" i="6" s="1"/>
  <c r="K74" i="6" l="1"/>
  <c r="L74" i="6" s="1"/>
  <c r="S139" i="6"/>
  <c r="S140" i="6" l="1"/>
  <c r="K76" i="6" s="1"/>
  <c r="L76" i="6" s="1"/>
  <c r="K75" i="6"/>
  <c r="L75" i="6" s="1"/>
  <c r="L78" i="6" l="1"/>
  <c r="D2" i="6" s="1"/>
  <c r="E16" i="6" l="1"/>
  <c r="E14" i="6"/>
  <c r="E11" i="6"/>
  <c r="E7" i="6"/>
  <c r="E10" i="6"/>
  <c r="E6" i="6"/>
  <c r="E15" i="6"/>
  <c r="E13" i="6"/>
  <c r="E9" i="6"/>
  <c r="E12" i="6"/>
  <c r="E8" i="6"/>
  <c r="E18" i="6" l="1"/>
  <c r="M25" i="1" l="1"/>
  <c r="M27" i="1" s="1"/>
  <c r="M25" i="4"/>
  <c r="M27" i="4" s="1"/>
  <c r="M25" i="2"/>
  <c r="M27" i="2" s="1"/>
  <c r="M25" i="3"/>
  <c r="M27" i="3" s="1"/>
  <c r="Q24" i="2" l="1"/>
  <c r="Q27" i="2"/>
  <c r="Q31" i="2"/>
  <c r="Q23" i="2"/>
  <c r="Q26" i="2"/>
  <c r="Q22" i="2"/>
  <c r="Q30" i="2"/>
  <c r="Q25" i="2"/>
  <c r="Q29" i="2"/>
  <c r="Q28" i="2"/>
  <c r="Q28" i="3"/>
  <c r="Q30" i="3"/>
  <c r="Q24" i="3"/>
  <c r="Q27" i="3"/>
  <c r="Q23" i="3"/>
  <c r="Q31" i="3"/>
  <c r="Q26" i="3"/>
  <c r="Q22" i="3"/>
  <c r="Q25" i="3"/>
  <c r="Q29" i="3"/>
  <c r="Q24" i="4"/>
  <c r="Q23" i="4"/>
  <c r="Q27" i="4"/>
  <c r="Q31" i="4"/>
  <c r="Q26" i="4"/>
  <c r="Q22" i="4"/>
  <c r="Q30" i="4"/>
  <c r="Q25" i="4"/>
  <c r="Q29" i="4"/>
  <c r="Q28" i="4"/>
  <c r="Q31" i="1"/>
  <c r="Q24" i="1"/>
  <c r="Q26" i="1"/>
  <c r="Q30" i="1"/>
  <c r="Q29" i="1"/>
  <c r="Q28" i="1"/>
  <c r="Q23" i="1"/>
  <c r="Q27" i="1"/>
  <c r="Q22" i="1"/>
  <c r="Q25" i="1"/>
  <c r="Q38" i="2" l="1"/>
  <c r="Q38" i="4"/>
  <c r="Q38" i="3"/>
  <c r="Q38" i="1"/>
</calcChain>
</file>

<file path=xl/sharedStrings.xml><?xml version="1.0" encoding="utf-8"?>
<sst xmlns="http://schemas.openxmlformats.org/spreadsheetml/2006/main" count="1058" uniqueCount="169">
  <si>
    <t xml:space="preserve">Disclaimer: </t>
  </si>
  <si>
    <t>Vote 1 - Charging Scheme Model, A, B, C or D</t>
  </si>
  <si>
    <t xml:space="preserve">The Member Calculator is for information purposes only. </t>
  </si>
  <si>
    <t>The Model A calculator does not include a calculation for new members as it is assumed that they do not yet have resources.</t>
  </si>
  <si>
    <t>No rights or obligations are generated based on the data or results of this calculator.</t>
  </si>
  <si>
    <t>Input - Edit green cells</t>
  </si>
  <si>
    <t>Model A: Category Model Charging Scheme</t>
  </si>
  <si>
    <t>Price</t>
  </si>
  <si>
    <t>#</t>
  </si>
  <si>
    <t>2024 Fee as Member</t>
  </si>
  <si>
    <t>LIR Accounts (Current)</t>
  </si>
  <si>
    <t>New LIR Account  (only for Model B, C &amp; D)</t>
  </si>
  <si>
    <t>Category Based Model</t>
  </si>
  <si>
    <t xml:space="preserve">Sign Up Fee </t>
  </si>
  <si>
    <t>For a New Membership</t>
  </si>
  <si>
    <t>(Only for new members)</t>
  </si>
  <si>
    <t>Independent Internet Number Resource assignments</t>
  </si>
  <si>
    <t xml:space="preserve">       IPv4 PI Assignments</t>
  </si>
  <si>
    <t>Independent Internet Number Resource Fee</t>
  </si>
  <si>
    <t xml:space="preserve">       IPv6 PI Assignments</t>
  </si>
  <si>
    <t xml:space="preserve">       Anycast Assignments</t>
  </si>
  <si>
    <t>ASN Fee</t>
  </si>
  <si>
    <t xml:space="preserve">       IPv4 IXP Assignments</t>
  </si>
  <si>
    <t xml:space="preserve">       IPv6 IXP Assignments</t>
  </si>
  <si>
    <t>Base Membership/Service Fee (for All Members)</t>
  </si>
  <si>
    <t xml:space="preserve">       Legacy IPv4 resources registration (as a sponsoring LIR)</t>
  </si>
  <si>
    <t>Category 1</t>
  </si>
  <si>
    <t>ASN Assignments</t>
  </si>
  <si>
    <t>Category Score</t>
  </si>
  <si>
    <t>Category 2</t>
  </si>
  <si>
    <t xml:space="preserve">        (All ASN Assignments)</t>
  </si>
  <si>
    <t>IPv4</t>
  </si>
  <si>
    <t>Category 3</t>
  </si>
  <si>
    <t>Transfer Requests</t>
  </si>
  <si>
    <t>IPv6</t>
  </si>
  <si>
    <t>Category 4</t>
  </si>
  <si>
    <t>Category 5</t>
  </si>
  <si>
    <t>Join IPv4 waiting list</t>
  </si>
  <si>
    <t>Category 6</t>
  </si>
  <si>
    <t>New /24 Allocation Fee (Allocation according to policy)</t>
  </si>
  <si>
    <t>Category 7</t>
  </si>
  <si>
    <t xml:space="preserve">     Fee to be voted upon by November 2023 GM) </t>
  </si>
  <si>
    <t>Category 8</t>
  </si>
  <si>
    <t>IPv4 Allocations*</t>
  </si>
  <si>
    <t>IPv6 Allocations**</t>
  </si>
  <si>
    <t>Category 9</t>
  </si>
  <si>
    <t>*IPv4 Resources defined as</t>
  </si>
  <si>
    <t xml:space="preserve"> /32</t>
  </si>
  <si>
    <t xml:space="preserve"> /64</t>
  </si>
  <si>
    <t>Category 10</t>
  </si>
  <si>
    <t xml:space="preserve"> - All IPv4 resources excluding:</t>
  </si>
  <si>
    <t xml:space="preserve"> /31</t>
  </si>
  <si>
    <t xml:space="preserve"> /63</t>
  </si>
  <si>
    <t xml:space="preserve">        - All IPv4 Provider Independent resources</t>
  </si>
  <si>
    <t xml:space="preserve"> /30</t>
  </si>
  <si>
    <t xml:space="preserve"> /62</t>
  </si>
  <si>
    <t>Transfer Request Fee</t>
  </si>
  <si>
    <t xml:space="preserve">        - All IPv4 Legacy resources</t>
  </si>
  <si>
    <t xml:space="preserve"> /29</t>
  </si>
  <si>
    <t xml:space="preserve"> /61</t>
  </si>
  <si>
    <t>Join IPv4 Waiting List Fee</t>
  </si>
  <si>
    <t xml:space="preserve"> /28</t>
  </si>
  <si>
    <t xml:space="preserve"> /60</t>
  </si>
  <si>
    <t>* Fee is to be voted upon by November</t>
  </si>
  <si>
    <t>*New /24 Allocation Fee (placeholder)</t>
  </si>
  <si>
    <t>**IPv6 Resources defined as</t>
  </si>
  <si>
    <t xml:space="preserve"> /27</t>
  </si>
  <si>
    <t xml:space="preserve"> /59</t>
  </si>
  <si>
    <t xml:space="preserve"> 2023 GM. Current fee is set as placeholder</t>
  </si>
  <si>
    <t xml:space="preserve"> - All IPv6 resources excluding:</t>
  </si>
  <si>
    <t xml:space="preserve"> /26</t>
  </si>
  <si>
    <t xml:space="preserve"> /58</t>
  </si>
  <si>
    <t>and is set purposely low at 1 EUR.</t>
  </si>
  <si>
    <t xml:space="preserve">        - All IPv6 Provider Independent resources</t>
  </si>
  <si>
    <t xml:space="preserve"> /25</t>
  </si>
  <si>
    <t xml:space="preserve"> /57</t>
  </si>
  <si>
    <t xml:space="preserve">Total Payable </t>
  </si>
  <si>
    <t xml:space="preserve"> /24</t>
  </si>
  <si>
    <t xml:space="preserve"> /56</t>
  </si>
  <si>
    <t xml:space="preserve"> /23</t>
  </si>
  <si>
    <t xml:space="preserve"> /55</t>
  </si>
  <si>
    <t xml:space="preserve"> /22</t>
  </si>
  <si>
    <t xml:space="preserve"> /54</t>
  </si>
  <si>
    <t xml:space="preserve"> /21</t>
  </si>
  <si>
    <t xml:space="preserve"> /53</t>
  </si>
  <si>
    <t>Model B: As is 2023 + Price Increase 10%</t>
  </si>
  <si>
    <t>Vote 1</t>
  </si>
  <si>
    <t xml:space="preserve"> /20</t>
  </si>
  <si>
    <t xml:space="preserve"> /52</t>
  </si>
  <si>
    <t xml:space="preserve"> /19</t>
  </si>
  <si>
    <t xml:space="preserve"> /51</t>
  </si>
  <si>
    <t>Current Charging Scheme</t>
  </si>
  <si>
    <t>LIR Account Service  Fee</t>
  </si>
  <si>
    <t xml:space="preserve"> /18</t>
  </si>
  <si>
    <t xml:space="preserve"> /50</t>
  </si>
  <si>
    <t xml:space="preserve"> /17</t>
  </si>
  <si>
    <t xml:space="preserve"> /49</t>
  </si>
  <si>
    <t>Price Increase</t>
  </si>
  <si>
    <t>Sign Up Fee</t>
  </si>
  <si>
    <t xml:space="preserve"> /16</t>
  </si>
  <si>
    <t xml:space="preserve"> /48</t>
  </si>
  <si>
    <t>New LIR Account Service Fee*</t>
  </si>
  <si>
    <t xml:space="preserve"> /15</t>
  </si>
  <si>
    <t xml:space="preserve"> /47</t>
  </si>
  <si>
    <t xml:space="preserve"> /14</t>
  </si>
  <si>
    <t xml:space="preserve"> /46</t>
  </si>
  <si>
    <t xml:space="preserve"> /13</t>
  </si>
  <si>
    <t xml:space="preserve"> /45</t>
  </si>
  <si>
    <t>*New LIR Account Service Fee</t>
  </si>
  <si>
    <t>(According to RIPE NCC Charging Scheme 2023)</t>
  </si>
  <si>
    <t xml:space="preserve"> /12</t>
  </si>
  <si>
    <t xml:space="preserve"> /44</t>
  </si>
  <si>
    <t xml:space="preserve">A 50% estimate of the annual </t>
  </si>
  <si>
    <t xml:space="preserve"> /11</t>
  </si>
  <si>
    <t xml:space="preserve"> /43</t>
  </si>
  <si>
    <t xml:space="preserve">contribution (service fee) is </t>
  </si>
  <si>
    <t xml:space="preserve"> /10</t>
  </si>
  <si>
    <t xml:space="preserve"> /42</t>
  </si>
  <si>
    <t xml:space="preserve">applied to new LIR accounts </t>
  </si>
  <si>
    <t xml:space="preserve"> /9</t>
  </si>
  <si>
    <t xml:space="preserve"> /41</t>
  </si>
  <si>
    <t>as they pay a pro-rata fee</t>
  </si>
  <si>
    <t xml:space="preserve"> /8</t>
  </si>
  <si>
    <t xml:space="preserve"> /40</t>
  </si>
  <si>
    <t xml:space="preserve"> /7</t>
  </si>
  <si>
    <t xml:space="preserve"> /39</t>
  </si>
  <si>
    <t xml:space="preserve"> /6</t>
  </si>
  <si>
    <t xml:space="preserve"> /38</t>
  </si>
  <si>
    <t xml:space="preserve"> /5</t>
  </si>
  <si>
    <t xml:space="preserve"> /37</t>
  </si>
  <si>
    <t xml:space="preserve"> /4</t>
  </si>
  <si>
    <t xml:space="preserve"> /36</t>
  </si>
  <si>
    <t xml:space="preserve"> /3</t>
  </si>
  <si>
    <t xml:space="preserve"> /35</t>
  </si>
  <si>
    <t xml:space="preserve"> /2</t>
  </si>
  <si>
    <t xml:space="preserve"> /34</t>
  </si>
  <si>
    <t>Model C: As is 2023 + Price increase  5%</t>
  </si>
  <si>
    <t xml:space="preserve"> /1</t>
  </si>
  <si>
    <t xml:space="preserve"> /33</t>
  </si>
  <si>
    <t xml:space="preserve"> /0</t>
  </si>
  <si>
    <t>as they pay a pro-rata fee.</t>
  </si>
  <si>
    <t>Model D: Exactly the same as in 2023</t>
  </si>
  <si>
    <t>Plus Price Increase</t>
  </si>
  <si>
    <t>Vote 2 - Add ASN fee to adopted Charging Scheme Model</t>
  </si>
  <si>
    <t>Please do not edit - All edit can be made in the first tab</t>
  </si>
  <si>
    <t>Model B: As is 2023 + Price increase  10%</t>
  </si>
  <si>
    <t>Vote 2 - Add Transfer Request fee to adopted Charging Scheme Model</t>
  </si>
  <si>
    <t>*New /24 Allocation Fee a (placeholder)</t>
  </si>
  <si>
    <t>If both vote 2 and 3 are accepted</t>
  </si>
  <si>
    <t>Category</t>
  </si>
  <si>
    <t>Max Assignments</t>
  </si>
  <si>
    <t>Score</t>
  </si>
  <si>
    <t>No Resources</t>
  </si>
  <si>
    <t>IP Adresses</t>
  </si>
  <si>
    <t>IPv4 Score</t>
  </si>
  <si>
    <t>/29</t>
  </si>
  <si>
    <t>/27</t>
  </si>
  <si>
    <t>/25</t>
  </si>
  <si>
    <t>For Culculation</t>
  </si>
  <si>
    <t>/23</t>
  </si>
  <si>
    <t>/21</t>
  </si>
  <si>
    <t>/19</t>
  </si>
  <si>
    <t>IPv6 Bits</t>
  </si>
  <si>
    <t>IPv6 Score</t>
  </si>
  <si>
    <t>IPv6Address</t>
  </si>
  <si>
    <t>IPv6 Addess</t>
  </si>
  <si>
    <t>/17</t>
  </si>
  <si>
    <t>/15</t>
  </si>
  <si>
    <t>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</si>
</sst>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[$€-2]\ * #,##0.00_-;\-[$€-2]\ * #,##0.00_-;_-[$€-2]\ * &quot;-&quot;??_-;_-@"/>
    <numFmt numFmtId="165" formatCode="_-[$€-2]\ * #,##0_-;\-[$€-2]\ * #,##0_-;_-[$€-2]\ * &quot;-&quot;_-;_-@"/>
    <numFmt numFmtId="166" formatCode="_-* #,##0_-;\-* #,##0_-;_-* &quot;-&quot;_-;_-@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2" borderId="5" xfId="0" applyFont="1" applyFill="1" applyBorder="1"/>
    <xf numFmtId="0" fontId="3" fillId="0" borderId="0" xfId="0" applyFont="1"/>
    <xf numFmtId="0" fontId="1" fillId="2" borderId="5" xfId="0" applyFont="1" applyFill="1" applyBorder="1" applyAlignment="1">
      <alignment horizontal="right"/>
    </xf>
    <xf numFmtId="41" fontId="1" fillId="3" borderId="5" xfId="0" applyNumberFormat="1" applyFont="1" applyFill="1" applyBorder="1"/>
    <xf numFmtId="164" fontId="1" fillId="2" borderId="5" xfId="0" applyNumberFormat="1" applyFont="1" applyFill="1" applyBorder="1"/>
    <xf numFmtId="165" fontId="1" fillId="2" borderId="4" xfId="0" applyNumberFormat="1" applyFont="1" applyFill="1" applyBorder="1"/>
    <xf numFmtId="165" fontId="1" fillId="2" borderId="5" xfId="0" applyNumberFormat="1" applyFont="1" applyFill="1" applyBorder="1"/>
    <xf numFmtId="165" fontId="1" fillId="2" borderId="6" xfId="0" applyNumberFormat="1" applyFont="1" applyFill="1" applyBorder="1"/>
    <xf numFmtId="165" fontId="1" fillId="0" borderId="0" xfId="0" applyNumberFormat="1" applyFont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164" fontId="1" fillId="0" borderId="0" xfId="0" applyNumberFormat="1" applyFont="1"/>
    <xf numFmtId="165" fontId="1" fillId="4" borderId="5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/>
    </xf>
    <xf numFmtId="166" fontId="1" fillId="0" borderId="0" xfId="0" applyNumberFormat="1" applyFont="1"/>
    <xf numFmtId="166" fontId="1" fillId="2" borderId="4" xfId="0" applyNumberFormat="1" applyFont="1" applyFill="1" applyBorder="1"/>
    <xf numFmtId="166" fontId="1" fillId="3" borderId="5" xfId="0" applyNumberFormat="1" applyFont="1" applyFill="1" applyBorder="1" applyAlignment="1">
      <alignment horizontal="right"/>
    </xf>
    <xf numFmtId="166" fontId="1" fillId="2" borderId="6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2" borderId="12" xfId="0" applyNumberFormat="1" applyFont="1" applyFill="1" applyBorder="1"/>
    <xf numFmtId="0" fontId="2" fillId="2" borderId="5" xfId="0" applyFont="1" applyFill="1" applyBorder="1" applyAlignment="1">
      <alignment horizontal="right"/>
    </xf>
    <xf numFmtId="166" fontId="2" fillId="3" borderId="5" xfId="0" applyNumberFormat="1" applyFont="1" applyFill="1" applyBorder="1" applyAlignment="1">
      <alignment horizontal="right"/>
    </xf>
    <xf numFmtId="165" fontId="1" fillId="4" borderId="5" xfId="0" applyNumberFormat="1" applyFont="1" applyFill="1" applyBorder="1"/>
    <xf numFmtId="165" fontId="1" fillId="5" borderId="5" xfId="0" applyNumberFormat="1" applyFont="1" applyFill="1" applyBorder="1"/>
    <xf numFmtId="0" fontId="5" fillId="0" borderId="0" xfId="0" applyFont="1"/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1" fontId="1" fillId="6" borderId="5" xfId="0" applyNumberFormat="1" applyFont="1" applyFill="1" applyBorder="1"/>
    <xf numFmtId="3" fontId="1" fillId="0" borderId="0" xfId="0" applyNumberFormat="1" applyFont="1"/>
    <xf numFmtId="0" fontId="1" fillId="4" borderId="5" xfId="0" applyFont="1" applyFill="1" applyBorder="1"/>
    <xf numFmtId="3" fontId="1" fillId="4" borderId="5" xfId="0" applyNumberFormat="1" applyFont="1" applyFill="1" applyBorder="1"/>
    <xf numFmtId="3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00"/>
  <sheetViews>
    <sheetView tabSelected="1" workbookViewId="0">
      <selection activeCell="E34" sqref="E34"/>
    </sheetView>
  </sheetViews>
  <sheetFormatPr baseColWidth="10" defaultColWidth="14.5" defaultRowHeight="15" customHeight="1" x14ac:dyDescent="0.2"/>
  <cols>
    <col min="1" max="1" width="8.6640625" customWidth="1"/>
    <col min="2" max="2" width="5" customWidth="1"/>
    <col min="3" max="3" width="44.33203125" customWidth="1"/>
    <col min="4" max="4" width="19.1640625" customWidth="1"/>
    <col min="5" max="5" width="7.5" customWidth="1"/>
    <col min="6" max="6" width="17.6640625" customWidth="1"/>
    <col min="7" max="8" width="5" customWidth="1"/>
    <col min="9" max="9" width="4.6640625" customWidth="1"/>
    <col min="10" max="10" width="5.1640625" customWidth="1"/>
    <col min="11" max="11" width="5.5" customWidth="1"/>
    <col min="12" max="12" width="22.5" customWidth="1"/>
    <col min="13" max="13" width="7.5" customWidth="1"/>
    <col min="14" max="14" width="13.5" customWidth="1"/>
    <col min="15" max="15" width="42.5" customWidth="1"/>
    <col min="16" max="16" width="8.6640625" customWidth="1"/>
    <col min="17" max="17" width="22.83203125" customWidth="1"/>
    <col min="18" max="19" width="5.5" customWidth="1"/>
  </cols>
  <sheetData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9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 t="s">
        <v>1</v>
      </c>
      <c r="M3" s="5"/>
      <c r="N3" s="5"/>
      <c r="O3" s="5"/>
      <c r="P3" s="5"/>
      <c r="Q3" s="5"/>
      <c r="R3" s="6"/>
    </row>
    <row r="4" spans="2:19" x14ac:dyDescent="0.2">
      <c r="B4" s="4"/>
      <c r="C4" s="5" t="s">
        <v>2</v>
      </c>
      <c r="D4" s="5"/>
      <c r="E4" s="5"/>
      <c r="F4" s="5"/>
      <c r="G4" s="5"/>
      <c r="H4" s="5"/>
      <c r="I4" s="5"/>
      <c r="J4" s="5"/>
      <c r="K4" s="5"/>
      <c r="L4" s="5" t="s">
        <v>3</v>
      </c>
      <c r="M4" s="5"/>
      <c r="N4" s="5"/>
      <c r="O4" s="5"/>
      <c r="P4" s="5"/>
      <c r="Q4" s="5"/>
      <c r="R4" s="6"/>
    </row>
    <row r="5" spans="2:19" x14ac:dyDescent="0.2">
      <c r="B5" s="4"/>
      <c r="C5" s="7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9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2:19" x14ac:dyDescent="0.2">
      <c r="B7" s="5"/>
      <c r="C7" s="5"/>
      <c r="D7" s="5"/>
      <c r="E7" s="5"/>
      <c r="F7" s="5"/>
      <c r="G7" s="5"/>
      <c r="H7" s="5"/>
      <c r="K7" s="5"/>
      <c r="L7" s="5"/>
      <c r="M7" s="5"/>
      <c r="N7" s="5"/>
      <c r="O7" s="5"/>
      <c r="P7" s="5"/>
      <c r="Q7" s="5"/>
      <c r="R7" s="5"/>
    </row>
    <row r="8" spans="2:19" x14ac:dyDescent="0.2">
      <c r="B8" s="1"/>
      <c r="C8" s="2"/>
      <c r="D8" s="2"/>
      <c r="E8" s="2"/>
      <c r="F8" s="2"/>
      <c r="G8" s="2"/>
      <c r="H8" s="3"/>
      <c r="K8" s="1"/>
      <c r="L8" s="2"/>
      <c r="M8" s="2"/>
      <c r="N8" s="2"/>
      <c r="O8" s="2"/>
      <c r="P8" s="2"/>
      <c r="Q8" s="2"/>
      <c r="R8" s="3"/>
    </row>
    <row r="9" spans="2:19" x14ac:dyDescent="0.2">
      <c r="B9" s="4"/>
      <c r="C9" s="11" t="s">
        <v>5</v>
      </c>
      <c r="D9" s="5"/>
      <c r="E9" s="5"/>
      <c r="F9" s="5"/>
      <c r="G9" s="5"/>
      <c r="H9" s="6"/>
      <c r="K9" s="4"/>
      <c r="L9" s="12" t="s">
        <v>6</v>
      </c>
      <c r="M9" s="5"/>
      <c r="N9" s="5"/>
      <c r="O9" s="5"/>
      <c r="P9" s="5" t="s">
        <v>7</v>
      </c>
      <c r="Q9" s="11"/>
      <c r="R9" s="6"/>
    </row>
    <row r="10" spans="2:19" x14ac:dyDescent="0.2">
      <c r="B10" s="4"/>
      <c r="C10" s="5"/>
      <c r="D10" s="5"/>
      <c r="E10" s="5" t="s">
        <v>8</v>
      </c>
      <c r="F10" s="5"/>
      <c r="G10" s="5"/>
      <c r="H10" s="6"/>
      <c r="K10" s="4"/>
      <c r="L10" s="11"/>
      <c r="M10" s="5"/>
      <c r="N10" s="5"/>
      <c r="O10" s="5"/>
      <c r="P10" s="5"/>
      <c r="Q10" s="13" t="s">
        <v>9</v>
      </c>
      <c r="R10" s="6"/>
    </row>
    <row r="11" spans="2:19" x14ac:dyDescent="0.2">
      <c r="B11" s="4"/>
      <c r="C11" s="11" t="s">
        <v>10</v>
      </c>
      <c r="D11" s="5"/>
      <c r="E11" s="14">
        <v>1</v>
      </c>
      <c r="F11" s="15"/>
      <c r="G11" s="5"/>
      <c r="H11" s="6"/>
      <c r="K11" s="16"/>
      <c r="M11" s="5"/>
      <c r="N11" s="5"/>
      <c r="O11" s="5"/>
      <c r="P11" s="17"/>
      <c r="Q11" s="17"/>
      <c r="R11" s="18"/>
      <c r="S11" s="19"/>
    </row>
    <row r="12" spans="2:19" x14ac:dyDescent="0.2">
      <c r="B12" s="4"/>
      <c r="C12" s="5"/>
      <c r="D12" s="5"/>
      <c r="E12" s="5" t="s">
        <v>8</v>
      </c>
      <c r="F12" s="5"/>
      <c r="G12" s="5"/>
      <c r="H12" s="6"/>
      <c r="K12" s="4"/>
      <c r="L12" s="5"/>
      <c r="M12" s="5"/>
      <c r="N12" s="5"/>
      <c r="O12" s="5"/>
      <c r="P12" s="5"/>
      <c r="Q12" s="5"/>
      <c r="R12" s="6"/>
    </row>
    <row r="13" spans="2:19" x14ac:dyDescent="0.2">
      <c r="B13" s="20"/>
      <c r="C13" s="11" t="s">
        <v>11</v>
      </c>
      <c r="D13" s="5"/>
      <c r="E13" s="14">
        <v>0</v>
      </c>
      <c r="F13" s="15"/>
      <c r="G13" s="15"/>
      <c r="H13" s="21"/>
      <c r="I13" s="22"/>
      <c r="K13" s="16"/>
      <c r="L13" s="11" t="s">
        <v>12</v>
      </c>
      <c r="M13" s="5"/>
      <c r="N13" s="5" t="s">
        <v>13</v>
      </c>
      <c r="O13" s="5" t="s">
        <v>14</v>
      </c>
      <c r="P13" s="23">
        <v>1000</v>
      </c>
      <c r="Q13" s="17">
        <v>0</v>
      </c>
      <c r="R13" s="18"/>
      <c r="S13" s="19"/>
    </row>
    <row r="14" spans="2:19" x14ac:dyDescent="0.2">
      <c r="B14" s="4"/>
      <c r="C14" s="5"/>
      <c r="D14" s="5"/>
      <c r="E14" s="5"/>
      <c r="F14" s="5"/>
      <c r="G14" s="5"/>
      <c r="H14" s="6"/>
      <c r="K14" s="16"/>
      <c r="L14" s="5"/>
      <c r="M14" s="5"/>
      <c r="N14" s="5"/>
      <c r="O14" s="5" t="s">
        <v>15</v>
      </c>
      <c r="P14" s="24"/>
      <c r="Q14" s="17"/>
      <c r="R14" s="18"/>
      <c r="S14" s="19"/>
    </row>
    <row r="15" spans="2:19" x14ac:dyDescent="0.2">
      <c r="B15" s="4"/>
      <c r="C15" s="11" t="s">
        <v>16</v>
      </c>
      <c r="D15" s="5"/>
      <c r="E15" s="5" t="s">
        <v>8</v>
      </c>
      <c r="F15" s="5"/>
      <c r="G15" s="5"/>
      <c r="H15" s="6"/>
      <c r="K15" s="4"/>
      <c r="L15" s="5"/>
      <c r="M15" s="5"/>
      <c r="N15" s="5"/>
      <c r="O15" s="5"/>
      <c r="P15" s="24"/>
      <c r="Q15" s="5"/>
      <c r="R15" s="6"/>
    </row>
    <row r="16" spans="2:19" x14ac:dyDescent="0.2">
      <c r="B16" s="4"/>
      <c r="C16" s="5" t="s">
        <v>17</v>
      </c>
      <c r="D16" s="5"/>
      <c r="E16" s="14">
        <v>0</v>
      </c>
      <c r="F16" s="15"/>
      <c r="G16" s="5"/>
      <c r="H16" s="6"/>
      <c r="K16" s="16"/>
      <c r="L16" s="5"/>
      <c r="M16" s="5"/>
      <c r="N16" s="5"/>
      <c r="O16" s="5" t="s">
        <v>18</v>
      </c>
      <c r="P16" s="23">
        <v>50</v>
      </c>
      <c r="Q16" s="17">
        <f>($E$16+$E$17+$E$18+$E$19+$E$20+$E$21)*$P$16</f>
        <v>0</v>
      </c>
      <c r="R16" s="18"/>
      <c r="S16" s="19"/>
    </row>
    <row r="17" spans="2:20" x14ac:dyDescent="0.2">
      <c r="B17" s="4"/>
      <c r="C17" s="5" t="s">
        <v>19</v>
      </c>
      <c r="D17" s="5"/>
      <c r="E17" s="14">
        <v>0</v>
      </c>
      <c r="F17" s="15"/>
      <c r="G17" s="5"/>
      <c r="H17" s="6"/>
      <c r="K17" s="4"/>
      <c r="L17" s="5"/>
      <c r="M17" s="5"/>
      <c r="N17" s="5"/>
      <c r="O17" s="25"/>
      <c r="P17" s="26"/>
      <c r="Q17" s="5"/>
      <c r="R17" s="6"/>
    </row>
    <row r="18" spans="2:20" x14ac:dyDescent="0.2">
      <c r="B18" s="4"/>
      <c r="C18" s="5" t="s">
        <v>20</v>
      </c>
      <c r="D18" s="5"/>
      <c r="E18" s="14">
        <v>0</v>
      </c>
      <c r="F18" s="15"/>
      <c r="G18" s="5"/>
      <c r="H18" s="6"/>
      <c r="K18" s="16"/>
      <c r="L18" s="5"/>
      <c r="M18" s="5"/>
      <c r="N18" s="5"/>
      <c r="O18" s="5" t="s">
        <v>21</v>
      </c>
      <c r="P18" s="23">
        <v>0</v>
      </c>
      <c r="Q18" s="17">
        <v>0</v>
      </c>
      <c r="R18" s="18"/>
      <c r="S18" s="19"/>
      <c r="T18" s="7"/>
    </row>
    <row r="19" spans="2:20" x14ac:dyDescent="0.2">
      <c r="B19" s="4"/>
      <c r="C19" s="5" t="s">
        <v>22</v>
      </c>
      <c r="D19" s="5"/>
      <c r="E19" s="14">
        <v>0</v>
      </c>
      <c r="F19" s="15"/>
      <c r="G19" s="5"/>
      <c r="H19" s="6"/>
      <c r="K19" s="4"/>
      <c r="L19" s="5"/>
      <c r="M19" s="5"/>
      <c r="N19" s="5"/>
      <c r="O19" s="5"/>
      <c r="P19" s="26"/>
      <c r="Q19" s="5"/>
      <c r="R19" s="6"/>
      <c r="T19" s="7"/>
    </row>
    <row r="20" spans="2:20" x14ac:dyDescent="0.2">
      <c r="B20" s="4"/>
      <c r="C20" s="5" t="s">
        <v>23</v>
      </c>
      <c r="D20" s="5"/>
      <c r="E20" s="14">
        <v>0</v>
      </c>
      <c r="F20" s="15"/>
      <c r="G20" s="5"/>
      <c r="H20" s="6"/>
      <c r="K20" s="16"/>
      <c r="L20" s="5"/>
      <c r="M20" s="5"/>
      <c r="N20" s="5"/>
      <c r="O20" s="5" t="s">
        <v>24</v>
      </c>
      <c r="P20" s="23">
        <v>250</v>
      </c>
      <c r="Q20" s="17">
        <f>$P$20*1</f>
        <v>250</v>
      </c>
      <c r="R20" s="18"/>
      <c r="T20" s="7"/>
    </row>
    <row r="21" spans="2:20" ht="15.75" customHeight="1" x14ac:dyDescent="0.2">
      <c r="B21" s="4"/>
      <c r="C21" s="5" t="s">
        <v>25</v>
      </c>
      <c r="D21" s="5"/>
      <c r="E21" s="14">
        <v>0</v>
      </c>
      <c r="F21" s="15"/>
      <c r="G21" s="5"/>
      <c r="H21" s="6"/>
      <c r="K21" s="4"/>
      <c r="L21" s="5"/>
      <c r="M21" s="5"/>
      <c r="N21" s="5"/>
      <c r="O21" s="5"/>
      <c r="P21" s="26"/>
      <c r="Q21" s="5"/>
      <c r="R21" s="6"/>
      <c r="T21" s="7"/>
    </row>
    <row r="22" spans="2:20" ht="15.75" customHeight="1" x14ac:dyDescent="0.2">
      <c r="B22" s="4"/>
      <c r="C22" s="25"/>
      <c r="D22" s="25"/>
      <c r="E22" s="5" t="s">
        <v>8</v>
      </c>
      <c r="F22" s="5"/>
      <c r="G22" s="5"/>
      <c r="H22" s="6"/>
      <c r="K22" s="16"/>
      <c r="L22" s="5"/>
      <c r="M22" s="5"/>
      <c r="N22" s="5"/>
      <c r="O22" s="5" t="s">
        <v>26</v>
      </c>
      <c r="P22" s="23">
        <v>400</v>
      </c>
      <c r="Q22" s="17">
        <f>IF(M27=1,P22*1,0)</f>
        <v>400</v>
      </c>
      <c r="R22" s="18"/>
      <c r="S22" s="19"/>
      <c r="T22" s="7"/>
    </row>
    <row r="23" spans="2:20" ht="15.75" customHeight="1" x14ac:dyDescent="0.2">
      <c r="B23" s="4"/>
      <c r="C23" s="11" t="s">
        <v>27</v>
      </c>
      <c r="D23" s="5"/>
      <c r="E23" s="14">
        <v>0</v>
      </c>
      <c r="F23" s="15"/>
      <c r="G23" s="5"/>
      <c r="H23" s="6"/>
      <c r="K23" s="4"/>
      <c r="L23" s="5" t="s">
        <v>28</v>
      </c>
      <c r="M23" s="5"/>
      <c r="N23" s="5"/>
      <c r="O23" s="5" t="s">
        <v>29</v>
      </c>
      <c r="P23" s="23">
        <v>750</v>
      </c>
      <c r="Q23" s="17">
        <f>IF(M27=2,P23*1,0)</f>
        <v>0</v>
      </c>
      <c r="R23" s="6"/>
      <c r="T23" s="7"/>
    </row>
    <row r="24" spans="2:20" ht="15.75" customHeight="1" x14ac:dyDescent="0.2">
      <c r="B24" s="4"/>
      <c r="C24" s="25" t="s">
        <v>30</v>
      </c>
      <c r="D24" s="5"/>
      <c r="E24" s="5" t="s">
        <v>8</v>
      </c>
      <c r="F24" s="5"/>
      <c r="G24" s="5"/>
      <c r="H24" s="6"/>
      <c r="K24" s="16"/>
      <c r="L24" s="5" t="s">
        <v>31</v>
      </c>
      <c r="M24" s="5">
        <f>'IPv4 Category Calculation'!E18</f>
        <v>1</v>
      </c>
      <c r="N24" s="5"/>
      <c r="O24" s="5" t="s">
        <v>32</v>
      </c>
      <c r="P24" s="23">
        <v>1100</v>
      </c>
      <c r="Q24" s="17">
        <f>IF(M27=3,P24*1,0)</f>
        <v>0</v>
      </c>
      <c r="R24" s="18"/>
      <c r="S24" s="19"/>
    </row>
    <row r="25" spans="2:20" ht="15.75" customHeight="1" x14ac:dyDescent="0.2">
      <c r="B25" s="4"/>
      <c r="C25" s="11" t="s">
        <v>33</v>
      </c>
      <c r="D25" s="5"/>
      <c r="E25" s="14">
        <v>0</v>
      </c>
      <c r="F25" s="5"/>
      <c r="G25" s="5"/>
      <c r="H25" s="6"/>
      <c r="K25" s="4"/>
      <c r="L25" s="5" t="s">
        <v>34</v>
      </c>
      <c r="M25" s="5">
        <f>'IPv6 Category Calculation'!E18</f>
        <v>1</v>
      </c>
      <c r="N25" s="5"/>
      <c r="O25" s="5" t="s">
        <v>35</v>
      </c>
      <c r="P25" s="23">
        <v>1800</v>
      </c>
      <c r="Q25" s="17">
        <f>IF(M27=4,P25*1,0)</f>
        <v>0</v>
      </c>
      <c r="R25" s="6"/>
    </row>
    <row r="26" spans="2:20" ht="15.75" customHeight="1" x14ac:dyDescent="0.2">
      <c r="B26" s="4"/>
      <c r="C26" s="5"/>
      <c r="D26" s="5"/>
      <c r="E26" s="5" t="s">
        <v>8</v>
      </c>
      <c r="F26" s="5"/>
      <c r="G26" s="5"/>
      <c r="H26" s="6"/>
      <c r="I26" s="27"/>
      <c r="K26" s="16"/>
      <c r="L26" s="5"/>
      <c r="M26" s="5"/>
      <c r="N26" s="5"/>
      <c r="O26" s="5" t="s">
        <v>36</v>
      </c>
      <c r="P26" s="23">
        <v>2500</v>
      </c>
      <c r="Q26" s="17">
        <f>IF(M27=5,P26*1,0)</f>
        <v>0</v>
      </c>
      <c r="R26" s="18"/>
      <c r="S26" s="19"/>
    </row>
    <row r="27" spans="2:20" ht="15.75" customHeight="1" x14ac:dyDescent="0.2">
      <c r="B27" s="4"/>
      <c r="C27" s="11" t="s">
        <v>37</v>
      </c>
      <c r="D27" s="5"/>
      <c r="E27" s="14">
        <v>0</v>
      </c>
      <c r="F27" s="5"/>
      <c r="G27" s="5"/>
      <c r="H27" s="6"/>
      <c r="I27" s="27"/>
      <c r="K27" s="4"/>
      <c r="L27" s="5"/>
      <c r="M27" s="5">
        <f>MAX(M24:M25)</f>
        <v>1</v>
      </c>
      <c r="N27" s="5"/>
      <c r="O27" s="5" t="s">
        <v>38</v>
      </c>
      <c r="P27" s="23">
        <v>3500</v>
      </c>
      <c r="Q27" s="17">
        <f>IF(M27=6,P27*1,0)</f>
        <v>0</v>
      </c>
      <c r="R27" s="6"/>
    </row>
    <row r="28" spans="2:20" ht="15.75" customHeight="1" x14ac:dyDescent="0.2">
      <c r="B28" s="4"/>
      <c r="C28" s="11" t="s">
        <v>39</v>
      </c>
      <c r="D28" s="5"/>
      <c r="E28" s="14">
        <v>0</v>
      </c>
      <c r="F28" s="5"/>
      <c r="G28" s="5"/>
      <c r="H28" s="6"/>
      <c r="I28" s="27"/>
      <c r="K28" s="16"/>
      <c r="L28" s="5"/>
      <c r="M28" s="5"/>
      <c r="N28" s="5"/>
      <c r="O28" s="5" t="s">
        <v>40</v>
      </c>
      <c r="P28" s="23">
        <v>4500</v>
      </c>
      <c r="Q28" s="17">
        <f>IF(M27=7,P28*1,0)</f>
        <v>0</v>
      </c>
      <c r="R28" s="18"/>
      <c r="S28" s="19"/>
    </row>
    <row r="29" spans="2:20" ht="15.75" customHeight="1" x14ac:dyDescent="0.2">
      <c r="B29" s="4"/>
      <c r="C29" s="25" t="s">
        <v>41</v>
      </c>
      <c r="D29" s="5"/>
      <c r="E29" s="5"/>
      <c r="F29" s="5"/>
      <c r="G29" s="5"/>
      <c r="H29" s="6"/>
      <c r="I29" s="27"/>
      <c r="K29" s="4"/>
      <c r="L29" s="5"/>
      <c r="N29" s="5"/>
      <c r="O29" s="5" t="s">
        <v>42</v>
      </c>
      <c r="P29" s="23">
        <v>6000</v>
      </c>
      <c r="Q29" s="17">
        <f>IF(M27=8,P29*1,0)</f>
        <v>0</v>
      </c>
      <c r="R29" s="6"/>
    </row>
    <row r="30" spans="2:20" ht="15.75" customHeight="1" x14ac:dyDescent="0.2">
      <c r="B30" s="28"/>
      <c r="D30" s="13" t="s">
        <v>43</v>
      </c>
      <c r="E30" s="13" t="s">
        <v>8</v>
      </c>
      <c r="F30" s="13" t="s">
        <v>44</v>
      </c>
      <c r="G30" s="13" t="s">
        <v>8</v>
      </c>
      <c r="H30" s="6"/>
      <c r="I30" s="27"/>
      <c r="K30" s="16"/>
      <c r="L30" s="5"/>
      <c r="M30" s="5"/>
      <c r="N30" s="5"/>
      <c r="O30" s="5" t="s">
        <v>45</v>
      </c>
      <c r="P30" s="23">
        <v>8000</v>
      </c>
      <c r="Q30" s="17">
        <f>IF(M27=9,P30*1,0)</f>
        <v>0</v>
      </c>
      <c r="R30" s="18"/>
      <c r="S30" s="19"/>
    </row>
    <row r="31" spans="2:20" ht="15.75" customHeight="1" x14ac:dyDescent="0.2">
      <c r="B31" s="28"/>
      <c r="C31" s="11" t="s">
        <v>46</v>
      </c>
      <c r="D31" s="13" t="s">
        <v>47</v>
      </c>
      <c r="E31" s="29">
        <v>0</v>
      </c>
      <c r="F31" s="13" t="s">
        <v>48</v>
      </c>
      <c r="G31" s="29">
        <v>0</v>
      </c>
      <c r="H31" s="30"/>
      <c r="I31" s="27"/>
      <c r="K31" s="4"/>
      <c r="L31" s="5"/>
      <c r="M31" s="5"/>
      <c r="N31" s="5"/>
      <c r="O31" s="5" t="s">
        <v>49</v>
      </c>
      <c r="P31" s="23">
        <v>10000</v>
      </c>
      <c r="Q31" s="17">
        <f>IF(M27=10,P31*1,0)</f>
        <v>0</v>
      </c>
      <c r="R31" s="6"/>
    </row>
    <row r="32" spans="2:20" ht="15.75" customHeight="1" x14ac:dyDescent="0.2">
      <c r="B32" s="28"/>
      <c r="C32" s="5" t="s">
        <v>50</v>
      </c>
      <c r="D32" s="13" t="s">
        <v>51</v>
      </c>
      <c r="E32" s="29">
        <v>0</v>
      </c>
      <c r="F32" s="13" t="s">
        <v>52</v>
      </c>
      <c r="G32" s="29">
        <v>0</v>
      </c>
      <c r="H32" s="30"/>
      <c r="I32" s="27"/>
      <c r="K32" s="4"/>
      <c r="L32" s="5"/>
      <c r="M32" s="5"/>
      <c r="N32" s="5"/>
      <c r="O32" s="5"/>
      <c r="P32" s="26"/>
      <c r="Q32" s="5"/>
      <c r="R32" s="6"/>
      <c r="S32" s="19"/>
    </row>
    <row r="33" spans="2:19" ht="15.75" customHeight="1" x14ac:dyDescent="0.2">
      <c r="B33" s="28"/>
      <c r="C33" s="5" t="s">
        <v>53</v>
      </c>
      <c r="D33" s="13" t="s">
        <v>54</v>
      </c>
      <c r="E33" s="29">
        <v>0</v>
      </c>
      <c r="F33" s="13" t="s">
        <v>55</v>
      </c>
      <c r="G33" s="29">
        <v>0</v>
      </c>
      <c r="H33" s="30"/>
      <c r="I33" s="27"/>
      <c r="K33" s="16"/>
      <c r="L33" s="5"/>
      <c r="M33" s="5"/>
      <c r="N33" s="5"/>
      <c r="O33" s="5" t="s">
        <v>56</v>
      </c>
      <c r="P33" s="23">
        <v>0</v>
      </c>
      <c r="Q33" s="17">
        <v>0</v>
      </c>
      <c r="R33" s="18"/>
    </row>
    <row r="34" spans="2:19" ht="15.75" customHeight="1" x14ac:dyDescent="0.2">
      <c r="B34" s="28"/>
      <c r="C34" s="5" t="s">
        <v>57</v>
      </c>
      <c r="D34" s="13" t="s">
        <v>58</v>
      </c>
      <c r="E34" s="29">
        <v>0</v>
      </c>
      <c r="F34" s="13" t="s">
        <v>59</v>
      </c>
      <c r="G34" s="29">
        <v>0</v>
      </c>
      <c r="H34" s="30"/>
      <c r="I34" s="27"/>
      <c r="K34" s="4"/>
      <c r="L34" s="5"/>
      <c r="M34" s="5"/>
      <c r="N34" s="5"/>
      <c r="O34" s="5" t="s">
        <v>60</v>
      </c>
      <c r="P34" s="23">
        <v>1000</v>
      </c>
      <c r="Q34" s="17">
        <f>$P$34*$E$27</f>
        <v>0</v>
      </c>
      <c r="R34" s="6"/>
      <c r="S34" s="19"/>
    </row>
    <row r="35" spans="2:19" ht="15.75" customHeight="1" x14ac:dyDescent="0.2">
      <c r="B35" s="28"/>
      <c r="C35" s="5"/>
      <c r="D35" s="13" t="s">
        <v>61</v>
      </c>
      <c r="E35" s="29">
        <v>0</v>
      </c>
      <c r="F35" s="13" t="s">
        <v>62</v>
      </c>
      <c r="G35" s="29">
        <v>0</v>
      </c>
      <c r="H35" s="30"/>
      <c r="I35" s="27"/>
      <c r="K35" s="4"/>
      <c r="L35" s="5" t="s">
        <v>63</v>
      </c>
      <c r="M35" s="5"/>
      <c r="N35" s="5"/>
      <c r="O35" s="5" t="s">
        <v>64</v>
      </c>
      <c r="P35" s="23">
        <v>1</v>
      </c>
      <c r="Q35" s="17">
        <f>$P$35*$E$28</f>
        <v>0</v>
      </c>
      <c r="R35" s="6"/>
      <c r="S35" s="19"/>
    </row>
    <row r="36" spans="2:19" ht="15.75" customHeight="1" x14ac:dyDescent="0.2">
      <c r="B36" s="28"/>
      <c r="C36" s="11" t="s">
        <v>65</v>
      </c>
      <c r="D36" s="13" t="s">
        <v>66</v>
      </c>
      <c r="E36" s="29">
        <v>0</v>
      </c>
      <c r="F36" s="13" t="s">
        <v>67</v>
      </c>
      <c r="G36" s="29">
        <v>0</v>
      </c>
      <c r="H36" s="30"/>
      <c r="I36" s="27"/>
      <c r="K36" s="4"/>
      <c r="L36" s="5" t="s">
        <v>68</v>
      </c>
      <c r="M36" s="5"/>
      <c r="N36" s="5"/>
      <c r="O36" s="5"/>
      <c r="P36" s="5"/>
      <c r="Q36" s="5"/>
      <c r="R36" s="6"/>
    </row>
    <row r="37" spans="2:19" ht="15.75" customHeight="1" x14ac:dyDescent="0.2">
      <c r="B37" s="28"/>
      <c r="C37" s="5" t="s">
        <v>69</v>
      </c>
      <c r="D37" s="13" t="s">
        <v>70</v>
      </c>
      <c r="E37" s="29">
        <v>0</v>
      </c>
      <c r="F37" s="13" t="s">
        <v>71</v>
      </c>
      <c r="G37" s="29">
        <v>0</v>
      </c>
      <c r="H37" s="30"/>
      <c r="I37" s="27"/>
      <c r="K37" s="4"/>
      <c r="L37" s="5" t="s">
        <v>72</v>
      </c>
      <c r="M37" s="5"/>
      <c r="N37" s="5"/>
      <c r="O37" s="5"/>
      <c r="P37" s="5"/>
      <c r="Q37" s="5"/>
      <c r="R37" s="6"/>
    </row>
    <row r="38" spans="2:19" ht="15.75" customHeight="1" x14ac:dyDescent="0.2">
      <c r="B38" s="28"/>
      <c r="C38" s="5" t="s">
        <v>73</v>
      </c>
      <c r="D38" s="13" t="s">
        <v>74</v>
      </c>
      <c r="E38" s="29">
        <v>0</v>
      </c>
      <c r="F38" s="13" t="s">
        <v>75</v>
      </c>
      <c r="G38" s="29">
        <v>0</v>
      </c>
      <c r="H38" s="30"/>
      <c r="I38" s="27"/>
      <c r="K38" s="16"/>
      <c r="M38" s="5"/>
      <c r="N38" s="5"/>
      <c r="O38" s="31" t="s">
        <v>76</v>
      </c>
      <c r="P38" s="32"/>
      <c r="Q38" s="33">
        <f>SUM(Q13:Q35)</f>
        <v>650</v>
      </c>
      <c r="R38" s="18"/>
    </row>
    <row r="39" spans="2:19" ht="15.75" customHeight="1" x14ac:dyDescent="0.2">
      <c r="B39" s="28"/>
      <c r="C39" s="5"/>
      <c r="D39" s="34" t="s">
        <v>77</v>
      </c>
      <c r="E39" s="35">
        <v>1</v>
      </c>
      <c r="F39" s="13" t="s">
        <v>78</v>
      </c>
      <c r="G39" s="29">
        <v>0</v>
      </c>
      <c r="H39" s="30"/>
      <c r="I39" s="27"/>
      <c r="K39" s="8"/>
      <c r="L39" s="9"/>
      <c r="M39" s="9"/>
      <c r="N39" s="9"/>
      <c r="O39" s="9"/>
      <c r="P39" s="9"/>
      <c r="Q39" s="9"/>
      <c r="R39" s="10"/>
      <c r="S39" s="19"/>
    </row>
    <row r="40" spans="2:19" ht="15.75" customHeight="1" x14ac:dyDescent="0.2">
      <c r="B40" s="28"/>
      <c r="C40" s="5"/>
      <c r="D40" s="13" t="s">
        <v>79</v>
      </c>
      <c r="E40" s="29">
        <v>0</v>
      </c>
      <c r="F40" s="13" t="s">
        <v>80</v>
      </c>
      <c r="G40" s="29">
        <v>0</v>
      </c>
      <c r="H40" s="30"/>
      <c r="I40" s="27"/>
    </row>
    <row r="41" spans="2:19" ht="15.75" customHeight="1" x14ac:dyDescent="0.2">
      <c r="B41" s="28"/>
      <c r="C41" s="5"/>
      <c r="D41" s="13" t="s">
        <v>81</v>
      </c>
      <c r="E41" s="29">
        <v>0</v>
      </c>
      <c r="F41" s="13" t="s">
        <v>82</v>
      </c>
      <c r="G41" s="29">
        <v>0</v>
      </c>
      <c r="H41" s="30"/>
      <c r="I41" s="27"/>
      <c r="K41" s="1"/>
      <c r="L41" s="2"/>
      <c r="M41" s="2"/>
      <c r="N41" s="2"/>
      <c r="O41" s="2"/>
      <c r="P41" s="2"/>
      <c r="Q41" s="2"/>
      <c r="R41" s="3"/>
    </row>
    <row r="42" spans="2:19" ht="15.75" customHeight="1" x14ac:dyDescent="0.2">
      <c r="B42" s="28"/>
      <c r="C42" s="5"/>
      <c r="D42" s="13" t="s">
        <v>83</v>
      </c>
      <c r="E42" s="29">
        <v>0</v>
      </c>
      <c r="F42" s="13" t="s">
        <v>84</v>
      </c>
      <c r="G42" s="29">
        <v>0</v>
      </c>
      <c r="H42" s="30"/>
      <c r="I42" s="27"/>
      <c r="K42" s="4"/>
      <c r="L42" s="12" t="s">
        <v>85</v>
      </c>
      <c r="M42" s="5"/>
      <c r="N42" s="5"/>
      <c r="O42" s="5"/>
      <c r="P42" s="5" t="s">
        <v>7</v>
      </c>
      <c r="Q42" s="11" t="s">
        <v>86</v>
      </c>
      <c r="R42" s="6"/>
    </row>
    <row r="43" spans="2:19" ht="15.75" customHeight="1" x14ac:dyDescent="0.2">
      <c r="B43" s="28"/>
      <c r="C43" s="5"/>
      <c r="D43" s="13" t="s">
        <v>87</v>
      </c>
      <c r="E43" s="29">
        <v>0</v>
      </c>
      <c r="F43" s="13" t="s">
        <v>88</v>
      </c>
      <c r="G43" s="29">
        <v>0</v>
      </c>
      <c r="H43" s="30"/>
      <c r="I43" s="27"/>
      <c r="K43" s="4"/>
      <c r="L43" s="11"/>
      <c r="M43" s="5"/>
      <c r="N43" s="5"/>
      <c r="O43" s="5"/>
      <c r="P43" s="5"/>
      <c r="Q43" s="13" t="s">
        <v>9</v>
      </c>
      <c r="R43" s="6"/>
    </row>
    <row r="44" spans="2:19" ht="15.75" customHeight="1" x14ac:dyDescent="0.2">
      <c r="B44" s="28"/>
      <c r="C44" s="5"/>
      <c r="D44" s="13" t="s">
        <v>89</v>
      </c>
      <c r="E44" s="29">
        <v>0</v>
      </c>
      <c r="F44" s="13" t="s">
        <v>90</v>
      </c>
      <c r="G44" s="29">
        <v>0</v>
      </c>
      <c r="H44" s="30"/>
      <c r="I44" s="27"/>
      <c r="K44" s="16"/>
      <c r="L44" s="11" t="s">
        <v>91</v>
      </c>
      <c r="M44" s="5"/>
      <c r="N44" s="5"/>
      <c r="O44" s="5" t="s">
        <v>92</v>
      </c>
      <c r="P44" s="17">
        <f>1550+N46</f>
        <v>1700</v>
      </c>
      <c r="Q44" s="17">
        <f>E11*P44</f>
        <v>1700</v>
      </c>
      <c r="R44" s="18"/>
    </row>
    <row r="45" spans="2:19" ht="15.75" customHeight="1" x14ac:dyDescent="0.2">
      <c r="B45" s="28"/>
      <c r="C45" s="5"/>
      <c r="D45" s="13" t="s">
        <v>93</v>
      </c>
      <c r="E45" s="29">
        <v>0</v>
      </c>
      <c r="F45" s="13" t="s">
        <v>94</v>
      </c>
      <c r="G45" s="29">
        <v>0</v>
      </c>
      <c r="H45" s="30"/>
      <c r="I45" s="27"/>
      <c r="K45" s="4"/>
      <c r="L45" s="11"/>
      <c r="M45" s="5"/>
      <c r="N45" s="5"/>
      <c r="O45" s="5"/>
      <c r="P45" s="5"/>
      <c r="Q45" s="5"/>
      <c r="R45" s="6"/>
    </row>
    <row r="46" spans="2:19" ht="15.75" customHeight="1" x14ac:dyDescent="0.2">
      <c r="B46" s="28"/>
      <c r="C46" s="5"/>
      <c r="D46" s="13" t="s">
        <v>95</v>
      </c>
      <c r="E46" s="29">
        <v>0</v>
      </c>
      <c r="F46" s="13" t="s">
        <v>96</v>
      </c>
      <c r="G46" s="29">
        <v>0</v>
      </c>
      <c r="H46" s="30"/>
      <c r="I46" s="27"/>
      <c r="K46" s="16"/>
      <c r="L46" s="11" t="s">
        <v>97</v>
      </c>
      <c r="M46" s="5"/>
      <c r="N46" s="36">
        <v>150</v>
      </c>
      <c r="O46" s="5" t="s">
        <v>98</v>
      </c>
      <c r="P46" s="36">
        <v>1000</v>
      </c>
      <c r="Q46" s="17">
        <f>E13*P46</f>
        <v>0</v>
      </c>
      <c r="R46" s="18"/>
    </row>
    <row r="47" spans="2:19" ht="15.75" customHeight="1" x14ac:dyDescent="0.2">
      <c r="B47" s="28"/>
      <c r="C47" s="5"/>
      <c r="D47" s="13" t="s">
        <v>99</v>
      </c>
      <c r="E47" s="29">
        <v>0</v>
      </c>
      <c r="F47" s="13" t="s">
        <v>100</v>
      </c>
      <c r="G47" s="29">
        <v>0</v>
      </c>
      <c r="H47" s="30"/>
      <c r="I47" s="27"/>
      <c r="K47" s="16"/>
      <c r="L47" s="5"/>
      <c r="M47" s="5"/>
      <c r="N47" s="5"/>
      <c r="O47" s="5" t="s">
        <v>101</v>
      </c>
      <c r="P47" s="17">
        <f>P44/2</f>
        <v>850</v>
      </c>
      <c r="Q47" s="17">
        <f>E13*P47</f>
        <v>0</v>
      </c>
      <c r="R47" s="18"/>
    </row>
    <row r="48" spans="2:19" ht="15.75" customHeight="1" x14ac:dyDescent="0.2">
      <c r="B48" s="28"/>
      <c r="C48" s="5"/>
      <c r="D48" s="13" t="s">
        <v>102</v>
      </c>
      <c r="E48" s="29">
        <v>0</v>
      </c>
      <c r="F48" s="13" t="s">
        <v>103</v>
      </c>
      <c r="G48" s="29">
        <v>0</v>
      </c>
      <c r="H48" s="30"/>
      <c r="I48" s="27"/>
      <c r="K48" s="4"/>
      <c r="L48" s="5"/>
      <c r="M48" s="5"/>
      <c r="N48" s="5"/>
      <c r="O48" s="5"/>
      <c r="P48" s="17"/>
      <c r="Q48" s="5"/>
      <c r="R48" s="6"/>
    </row>
    <row r="49" spans="2:18" ht="15.75" customHeight="1" x14ac:dyDescent="0.2">
      <c r="B49" s="28"/>
      <c r="C49" s="5"/>
      <c r="D49" s="13" t="s">
        <v>104</v>
      </c>
      <c r="E49" s="29">
        <v>0</v>
      </c>
      <c r="F49" s="13" t="s">
        <v>105</v>
      </c>
      <c r="G49" s="29">
        <v>0</v>
      </c>
      <c r="H49" s="30"/>
      <c r="I49" s="27"/>
      <c r="K49" s="16"/>
      <c r="L49" s="5"/>
      <c r="M49" s="5"/>
      <c r="N49" s="5"/>
      <c r="O49" s="5" t="s">
        <v>18</v>
      </c>
      <c r="P49" s="36">
        <v>50</v>
      </c>
      <c r="Q49" s="17">
        <f>($E$16+$E$17+$E$18+$E$19+$E$20+$E$21)*$P$49</f>
        <v>0</v>
      </c>
      <c r="R49" s="18"/>
    </row>
    <row r="50" spans="2:18" ht="15.75" customHeight="1" x14ac:dyDescent="0.2">
      <c r="B50" s="28"/>
      <c r="C50" s="5"/>
      <c r="D50" s="13" t="s">
        <v>106</v>
      </c>
      <c r="E50" s="29">
        <v>0</v>
      </c>
      <c r="F50" s="13" t="s">
        <v>107</v>
      </c>
      <c r="G50" s="29">
        <v>0</v>
      </c>
      <c r="H50" s="30"/>
      <c r="I50" s="27"/>
      <c r="K50" s="4"/>
      <c r="L50" s="5" t="s">
        <v>108</v>
      </c>
      <c r="M50" s="5"/>
      <c r="N50" s="5"/>
      <c r="O50" s="25" t="s">
        <v>109</v>
      </c>
      <c r="P50" s="5"/>
      <c r="Q50" s="5"/>
      <c r="R50" s="6"/>
    </row>
    <row r="51" spans="2:18" ht="15.75" customHeight="1" x14ac:dyDescent="0.2">
      <c r="B51" s="28"/>
      <c r="C51" s="5"/>
      <c r="D51" s="13" t="s">
        <v>110</v>
      </c>
      <c r="E51" s="29">
        <v>0</v>
      </c>
      <c r="F51" s="13" t="s">
        <v>111</v>
      </c>
      <c r="G51" s="29">
        <v>0</v>
      </c>
      <c r="H51" s="30"/>
      <c r="I51" s="27"/>
      <c r="K51" s="16"/>
      <c r="L51" s="5" t="s">
        <v>112</v>
      </c>
      <c r="M51" s="5"/>
      <c r="N51" s="5"/>
      <c r="O51" s="5" t="s">
        <v>21</v>
      </c>
      <c r="P51" s="36">
        <v>0</v>
      </c>
      <c r="Q51" s="17">
        <v>0</v>
      </c>
      <c r="R51" s="18"/>
    </row>
    <row r="52" spans="2:18" ht="15.75" customHeight="1" x14ac:dyDescent="0.2">
      <c r="B52" s="28"/>
      <c r="C52" s="5"/>
      <c r="D52" s="13" t="s">
        <v>113</v>
      </c>
      <c r="E52" s="29">
        <v>0</v>
      </c>
      <c r="F52" s="13" t="s">
        <v>114</v>
      </c>
      <c r="G52" s="29">
        <v>0</v>
      </c>
      <c r="H52" s="30"/>
      <c r="I52" s="27"/>
      <c r="K52" s="4"/>
      <c r="L52" s="5" t="s">
        <v>115</v>
      </c>
      <c r="M52" s="5"/>
      <c r="N52" s="5"/>
      <c r="O52" s="5"/>
      <c r="P52" s="5"/>
      <c r="Q52" s="5"/>
      <c r="R52" s="6"/>
    </row>
    <row r="53" spans="2:18" ht="15.75" customHeight="1" x14ac:dyDescent="0.2">
      <c r="B53" s="28"/>
      <c r="C53" s="5"/>
      <c r="D53" s="13" t="s">
        <v>116</v>
      </c>
      <c r="E53" s="29">
        <v>0</v>
      </c>
      <c r="F53" s="13" t="s">
        <v>117</v>
      </c>
      <c r="G53" s="29">
        <v>0</v>
      </c>
      <c r="H53" s="30"/>
      <c r="I53" s="27"/>
      <c r="K53" s="16"/>
      <c r="L53" s="5" t="s">
        <v>118</v>
      </c>
      <c r="M53" s="5"/>
      <c r="N53" s="5"/>
      <c r="O53" s="5" t="s">
        <v>56</v>
      </c>
      <c r="P53" s="37">
        <v>0</v>
      </c>
      <c r="Q53" s="17">
        <v>0</v>
      </c>
      <c r="R53" s="18"/>
    </row>
    <row r="54" spans="2:18" ht="15.75" customHeight="1" x14ac:dyDescent="0.2">
      <c r="B54" s="28"/>
      <c r="C54" s="5"/>
      <c r="D54" s="13" t="s">
        <v>119</v>
      </c>
      <c r="E54" s="29">
        <v>0</v>
      </c>
      <c r="F54" s="13" t="s">
        <v>120</v>
      </c>
      <c r="G54" s="29">
        <v>0</v>
      </c>
      <c r="H54" s="30"/>
      <c r="I54" s="27"/>
      <c r="K54" s="4"/>
      <c r="L54" s="38" t="s">
        <v>121</v>
      </c>
      <c r="M54" s="5"/>
      <c r="N54" s="5"/>
      <c r="O54" s="5"/>
      <c r="P54" s="5"/>
      <c r="Q54" s="5"/>
      <c r="R54" s="6"/>
    </row>
    <row r="55" spans="2:18" ht="15.75" customHeight="1" x14ac:dyDescent="0.2">
      <c r="B55" s="28"/>
      <c r="C55" s="5"/>
      <c r="D55" s="13" t="s">
        <v>122</v>
      </c>
      <c r="E55" s="29">
        <v>0</v>
      </c>
      <c r="F55" s="13" t="s">
        <v>123</v>
      </c>
      <c r="G55" s="29">
        <v>0</v>
      </c>
      <c r="H55" s="30"/>
      <c r="I55" s="27"/>
      <c r="K55" s="4"/>
      <c r="L55" s="5"/>
      <c r="M55" s="5"/>
      <c r="N55" s="5"/>
      <c r="O55" s="5"/>
      <c r="P55" s="5"/>
      <c r="Q55" s="5"/>
      <c r="R55" s="6"/>
    </row>
    <row r="56" spans="2:18" ht="15.75" customHeight="1" x14ac:dyDescent="0.2">
      <c r="B56" s="28"/>
      <c r="C56" s="5"/>
      <c r="D56" s="13" t="s">
        <v>124</v>
      </c>
      <c r="E56" s="29">
        <v>0</v>
      </c>
      <c r="F56" s="13" t="s">
        <v>125</v>
      </c>
      <c r="G56" s="29">
        <v>0</v>
      </c>
      <c r="H56" s="30"/>
      <c r="I56" s="27"/>
      <c r="K56" s="4"/>
      <c r="L56" s="5"/>
      <c r="M56" s="5"/>
      <c r="N56" s="5"/>
      <c r="O56" s="5"/>
      <c r="P56" s="5"/>
      <c r="Q56" s="5"/>
      <c r="R56" s="6"/>
    </row>
    <row r="57" spans="2:18" ht="15.75" customHeight="1" x14ac:dyDescent="0.2">
      <c r="B57" s="28"/>
      <c r="C57" s="5"/>
      <c r="D57" s="13" t="s">
        <v>126</v>
      </c>
      <c r="E57" s="29">
        <v>0</v>
      </c>
      <c r="F57" s="13" t="s">
        <v>127</v>
      </c>
      <c r="G57" s="29">
        <v>0</v>
      </c>
      <c r="H57" s="30"/>
      <c r="I57" s="27"/>
      <c r="K57" s="16"/>
      <c r="L57" s="5"/>
      <c r="M57" s="5"/>
      <c r="N57" s="5"/>
      <c r="O57" s="31" t="s">
        <v>76</v>
      </c>
      <c r="P57" s="32"/>
      <c r="Q57" s="33">
        <f>SUM(Q44:Q53)</f>
        <v>1700</v>
      </c>
      <c r="R57" s="18"/>
    </row>
    <row r="58" spans="2:18" ht="15.75" customHeight="1" x14ac:dyDescent="0.2">
      <c r="B58" s="28"/>
      <c r="C58" s="5"/>
      <c r="D58" s="13" t="s">
        <v>128</v>
      </c>
      <c r="E58" s="29">
        <v>0</v>
      </c>
      <c r="F58" s="13" t="s">
        <v>129</v>
      </c>
      <c r="G58" s="29">
        <v>0</v>
      </c>
      <c r="H58" s="30"/>
      <c r="I58" s="27"/>
      <c r="K58" s="8"/>
      <c r="L58" s="9"/>
      <c r="M58" s="9"/>
      <c r="N58" s="9"/>
      <c r="O58" s="9"/>
      <c r="P58" s="9"/>
      <c r="Q58" s="9"/>
      <c r="R58" s="10"/>
    </row>
    <row r="59" spans="2:18" ht="15.75" customHeight="1" x14ac:dyDescent="0.2">
      <c r="B59" s="28"/>
      <c r="C59" s="5"/>
      <c r="D59" s="13" t="s">
        <v>130</v>
      </c>
      <c r="E59" s="29">
        <v>0</v>
      </c>
      <c r="F59" s="13" t="s">
        <v>131</v>
      </c>
      <c r="G59" s="29">
        <v>0</v>
      </c>
      <c r="H59" s="30"/>
      <c r="I59" s="27"/>
    </row>
    <row r="60" spans="2:18" ht="15.75" customHeight="1" x14ac:dyDescent="0.2">
      <c r="B60" s="28"/>
      <c r="C60" s="5"/>
      <c r="D60" s="13" t="s">
        <v>132</v>
      </c>
      <c r="E60" s="29">
        <v>0</v>
      </c>
      <c r="F60" s="13" t="s">
        <v>133</v>
      </c>
      <c r="G60" s="29">
        <v>0</v>
      </c>
      <c r="H60" s="30"/>
      <c r="I60" s="27"/>
      <c r="K60" s="1"/>
      <c r="L60" s="2"/>
      <c r="M60" s="2"/>
      <c r="N60" s="2"/>
      <c r="O60" s="2"/>
      <c r="P60" s="2"/>
      <c r="Q60" s="2"/>
      <c r="R60" s="3"/>
    </row>
    <row r="61" spans="2:18" ht="15.75" customHeight="1" x14ac:dyDescent="0.2">
      <c r="B61" s="28"/>
      <c r="C61" s="5"/>
      <c r="D61" s="13" t="s">
        <v>134</v>
      </c>
      <c r="E61" s="29">
        <v>0</v>
      </c>
      <c r="F61" s="13" t="s">
        <v>135</v>
      </c>
      <c r="G61" s="29">
        <v>0</v>
      </c>
      <c r="H61" s="30"/>
      <c r="I61" s="27"/>
      <c r="K61" s="4"/>
      <c r="L61" s="12" t="s">
        <v>136</v>
      </c>
      <c r="M61" s="5"/>
      <c r="N61" s="5"/>
      <c r="O61" s="5"/>
      <c r="P61" s="5" t="s">
        <v>7</v>
      </c>
      <c r="Q61" s="11" t="s">
        <v>86</v>
      </c>
      <c r="R61" s="6"/>
    </row>
    <row r="62" spans="2:18" ht="15.75" customHeight="1" x14ac:dyDescent="0.2">
      <c r="B62" s="28"/>
      <c r="C62" s="5"/>
      <c r="D62" s="13" t="s">
        <v>137</v>
      </c>
      <c r="E62" s="29">
        <v>0</v>
      </c>
      <c r="F62" s="13" t="s">
        <v>138</v>
      </c>
      <c r="G62" s="29">
        <v>0</v>
      </c>
      <c r="H62" s="30"/>
      <c r="I62" s="27"/>
      <c r="K62" s="4"/>
      <c r="L62" s="11"/>
      <c r="M62" s="5"/>
      <c r="N62" s="5"/>
      <c r="O62" s="5"/>
      <c r="P62" s="5"/>
      <c r="Q62" s="13" t="s">
        <v>9</v>
      </c>
      <c r="R62" s="6"/>
    </row>
    <row r="63" spans="2:18" ht="15.75" customHeight="1" x14ac:dyDescent="0.2">
      <c r="B63" s="28"/>
      <c r="D63" s="13" t="s">
        <v>139</v>
      </c>
      <c r="E63" s="29">
        <v>0</v>
      </c>
      <c r="F63" s="13" t="s">
        <v>47</v>
      </c>
      <c r="G63" s="29">
        <v>0</v>
      </c>
      <c r="H63" s="30"/>
      <c r="I63" s="27"/>
      <c r="K63" s="16"/>
      <c r="L63" s="11" t="s">
        <v>91</v>
      </c>
      <c r="M63" s="5"/>
      <c r="N63" s="5"/>
      <c r="O63" s="5" t="s">
        <v>92</v>
      </c>
      <c r="P63" s="17">
        <f>1550+N65</f>
        <v>1625</v>
      </c>
      <c r="Q63" s="17">
        <f>$E$11*$P$63</f>
        <v>1625</v>
      </c>
      <c r="R63" s="18"/>
    </row>
    <row r="64" spans="2:18" ht="15.75" customHeight="1" x14ac:dyDescent="0.2">
      <c r="B64" s="28"/>
      <c r="C64" s="13"/>
      <c r="D64" s="13"/>
      <c r="E64" s="13"/>
      <c r="F64" s="13" t="s">
        <v>51</v>
      </c>
      <c r="G64" s="29">
        <v>0</v>
      </c>
      <c r="H64" s="30"/>
      <c r="I64" s="27"/>
      <c r="K64" s="4"/>
      <c r="L64" s="11"/>
      <c r="M64" s="5"/>
      <c r="N64" s="5"/>
      <c r="O64" s="5"/>
      <c r="P64" s="5"/>
      <c r="Q64" s="5"/>
      <c r="R64" s="6"/>
    </row>
    <row r="65" spans="2:18" ht="15.75" customHeight="1" x14ac:dyDescent="0.2">
      <c r="B65" s="28"/>
      <c r="C65" s="13"/>
      <c r="D65" s="13"/>
      <c r="E65" s="13"/>
      <c r="F65" s="13" t="s">
        <v>54</v>
      </c>
      <c r="G65" s="29">
        <v>0</v>
      </c>
      <c r="H65" s="30"/>
      <c r="I65" s="27"/>
      <c r="K65" s="16"/>
      <c r="L65" s="11" t="s">
        <v>97</v>
      </c>
      <c r="M65" s="5"/>
      <c r="N65" s="36">
        <v>75</v>
      </c>
      <c r="O65" s="5" t="s">
        <v>98</v>
      </c>
      <c r="P65" s="36">
        <v>1000</v>
      </c>
      <c r="Q65" s="17">
        <f>$E$13*$P$65</f>
        <v>0</v>
      </c>
      <c r="R65" s="18"/>
    </row>
    <row r="66" spans="2:18" ht="15.75" customHeight="1" x14ac:dyDescent="0.2">
      <c r="B66" s="28"/>
      <c r="C66" s="13"/>
      <c r="D66" s="13"/>
      <c r="E66" s="13"/>
      <c r="F66" s="34" t="s">
        <v>58</v>
      </c>
      <c r="G66" s="35">
        <v>1</v>
      </c>
      <c r="H66" s="30"/>
      <c r="I66" s="27"/>
      <c r="K66" s="16"/>
      <c r="L66" s="5"/>
      <c r="M66" s="5"/>
      <c r="N66" s="5"/>
      <c r="O66" s="5" t="s">
        <v>101</v>
      </c>
      <c r="P66" s="17">
        <f>P63/2</f>
        <v>812.5</v>
      </c>
      <c r="Q66" s="17">
        <f>$E$13*$P$66</f>
        <v>0</v>
      </c>
      <c r="R66" s="18"/>
    </row>
    <row r="67" spans="2:18" ht="15.75" customHeight="1" x14ac:dyDescent="0.2">
      <c r="B67" s="28"/>
      <c r="C67" s="13"/>
      <c r="D67" s="13"/>
      <c r="E67" s="13"/>
      <c r="F67" s="13" t="s">
        <v>61</v>
      </c>
      <c r="G67" s="29">
        <v>0</v>
      </c>
      <c r="H67" s="30"/>
      <c r="I67" s="27"/>
      <c r="K67" s="4"/>
      <c r="L67" s="5"/>
      <c r="M67" s="5"/>
      <c r="N67" s="5"/>
      <c r="O67" s="5"/>
      <c r="P67" s="17"/>
      <c r="Q67" s="5"/>
      <c r="R67" s="6"/>
    </row>
    <row r="68" spans="2:18" ht="15.75" customHeight="1" x14ac:dyDescent="0.2">
      <c r="B68" s="28"/>
      <c r="C68" s="13"/>
      <c r="D68" s="13"/>
      <c r="E68" s="13"/>
      <c r="F68" s="13" t="s">
        <v>66</v>
      </c>
      <c r="G68" s="29">
        <v>0</v>
      </c>
      <c r="H68" s="30"/>
      <c r="I68" s="27"/>
      <c r="K68" s="16"/>
      <c r="L68" s="5"/>
      <c r="M68" s="5"/>
      <c r="N68" s="5"/>
      <c r="O68" s="5" t="s">
        <v>18</v>
      </c>
      <c r="P68" s="36">
        <v>50</v>
      </c>
      <c r="Q68" s="17">
        <f>($E$16+$E$17+$E$18+$E$19+$E$20+$E$21)*$P$68</f>
        <v>0</v>
      </c>
      <c r="R68" s="18"/>
    </row>
    <row r="69" spans="2:18" ht="15.75" customHeight="1" x14ac:dyDescent="0.2">
      <c r="B69" s="28"/>
      <c r="C69" s="13"/>
      <c r="D69" s="13"/>
      <c r="E69" s="13"/>
      <c r="F69" s="13" t="s">
        <v>70</v>
      </c>
      <c r="G69" s="29">
        <v>0</v>
      </c>
      <c r="H69" s="30"/>
      <c r="I69" s="27"/>
      <c r="K69" s="4"/>
      <c r="L69" s="5" t="s">
        <v>108</v>
      </c>
      <c r="M69" s="5"/>
      <c r="N69" s="5"/>
      <c r="O69" s="25" t="s">
        <v>109</v>
      </c>
      <c r="P69" s="5"/>
      <c r="Q69" s="5"/>
      <c r="R69" s="6"/>
    </row>
    <row r="70" spans="2:18" ht="15.75" customHeight="1" x14ac:dyDescent="0.2">
      <c r="B70" s="28"/>
      <c r="C70" s="13"/>
      <c r="D70" s="13"/>
      <c r="E70" s="13"/>
      <c r="F70" s="13" t="s">
        <v>74</v>
      </c>
      <c r="G70" s="29">
        <v>0</v>
      </c>
      <c r="H70" s="30"/>
      <c r="I70" s="27"/>
      <c r="K70" s="16"/>
      <c r="L70" s="5" t="s">
        <v>112</v>
      </c>
      <c r="M70" s="5"/>
      <c r="N70" s="5"/>
      <c r="O70" s="5" t="s">
        <v>21</v>
      </c>
      <c r="P70" s="36">
        <v>0</v>
      </c>
      <c r="Q70" s="17">
        <v>0</v>
      </c>
      <c r="R70" s="18"/>
    </row>
    <row r="71" spans="2:18" ht="15.75" customHeight="1" x14ac:dyDescent="0.2">
      <c r="B71" s="28"/>
      <c r="C71" s="13"/>
      <c r="D71" s="13"/>
      <c r="E71" s="13"/>
      <c r="F71" s="13" t="s">
        <v>77</v>
      </c>
      <c r="G71" s="29">
        <v>0</v>
      </c>
      <c r="H71" s="30"/>
      <c r="I71" s="27"/>
      <c r="K71" s="4"/>
      <c r="L71" s="5" t="s">
        <v>115</v>
      </c>
      <c r="M71" s="5"/>
      <c r="N71" s="5"/>
      <c r="O71" s="5"/>
      <c r="P71" s="5"/>
      <c r="Q71" s="5"/>
      <c r="R71" s="6"/>
    </row>
    <row r="72" spans="2:18" ht="15.75" customHeight="1" x14ac:dyDescent="0.2">
      <c r="B72" s="28"/>
      <c r="C72" s="13"/>
      <c r="D72" s="13"/>
      <c r="E72" s="13"/>
      <c r="F72" s="13" t="s">
        <v>79</v>
      </c>
      <c r="G72" s="29">
        <v>0</v>
      </c>
      <c r="H72" s="30"/>
      <c r="I72" s="27"/>
      <c r="K72" s="16"/>
      <c r="L72" s="5" t="s">
        <v>118</v>
      </c>
      <c r="M72" s="5"/>
      <c r="N72" s="5"/>
      <c r="O72" s="5" t="s">
        <v>56</v>
      </c>
      <c r="P72" s="37">
        <v>0</v>
      </c>
      <c r="Q72" s="17">
        <v>0</v>
      </c>
      <c r="R72" s="18"/>
    </row>
    <row r="73" spans="2:18" ht="15.75" customHeight="1" x14ac:dyDescent="0.2">
      <c r="B73" s="28"/>
      <c r="C73" s="13"/>
      <c r="D73" s="13"/>
      <c r="E73" s="13"/>
      <c r="F73" s="13" t="s">
        <v>81</v>
      </c>
      <c r="G73" s="29">
        <v>0</v>
      </c>
      <c r="H73" s="30"/>
      <c r="I73" s="27"/>
      <c r="K73" s="4"/>
      <c r="L73" s="38" t="s">
        <v>140</v>
      </c>
      <c r="M73" s="5"/>
      <c r="N73" s="5"/>
      <c r="O73" s="5"/>
      <c r="P73" s="5"/>
      <c r="Q73" s="5"/>
      <c r="R73" s="6"/>
    </row>
    <row r="74" spans="2:18" ht="15.75" customHeight="1" x14ac:dyDescent="0.2">
      <c r="B74" s="28"/>
      <c r="C74" s="13"/>
      <c r="D74" s="13"/>
      <c r="E74" s="13"/>
      <c r="F74" s="13" t="s">
        <v>83</v>
      </c>
      <c r="G74" s="29">
        <v>0</v>
      </c>
      <c r="H74" s="30"/>
      <c r="I74" s="27"/>
      <c r="K74" s="4"/>
      <c r="L74" s="5"/>
      <c r="M74" s="5"/>
      <c r="N74" s="5"/>
      <c r="O74" s="5"/>
      <c r="P74" s="5"/>
      <c r="Q74" s="5"/>
      <c r="R74" s="6"/>
    </row>
    <row r="75" spans="2:18" ht="15.75" customHeight="1" x14ac:dyDescent="0.2">
      <c r="B75" s="28"/>
      <c r="C75" s="13"/>
      <c r="D75" s="13"/>
      <c r="E75" s="13"/>
      <c r="F75" s="13" t="s">
        <v>87</v>
      </c>
      <c r="G75" s="29">
        <v>0</v>
      </c>
      <c r="H75" s="30"/>
      <c r="I75" s="27"/>
      <c r="K75" s="4"/>
      <c r="L75" s="5"/>
      <c r="M75" s="5"/>
      <c r="N75" s="5"/>
      <c r="O75" s="5"/>
      <c r="P75" s="5"/>
      <c r="Q75" s="5"/>
      <c r="R75" s="6"/>
    </row>
    <row r="76" spans="2:18" ht="15.75" customHeight="1" x14ac:dyDescent="0.2">
      <c r="B76" s="28"/>
      <c r="C76" s="13"/>
      <c r="D76" s="13"/>
      <c r="E76" s="13"/>
      <c r="F76" s="13" t="s">
        <v>89</v>
      </c>
      <c r="G76" s="29">
        <v>0</v>
      </c>
      <c r="H76" s="30"/>
      <c r="I76" s="27"/>
      <c r="K76" s="16"/>
      <c r="L76" s="5"/>
      <c r="M76" s="5"/>
      <c r="N76" s="5"/>
      <c r="O76" s="31" t="s">
        <v>76</v>
      </c>
      <c r="P76" s="32"/>
      <c r="Q76" s="33">
        <f>SUM(Q63:Q72)</f>
        <v>1625</v>
      </c>
      <c r="R76" s="18"/>
    </row>
    <row r="77" spans="2:18" ht="15.75" customHeight="1" x14ac:dyDescent="0.2">
      <c r="B77" s="28"/>
      <c r="C77" s="13"/>
      <c r="D77" s="13"/>
      <c r="E77" s="13"/>
      <c r="F77" s="13" t="s">
        <v>93</v>
      </c>
      <c r="G77" s="29">
        <v>0</v>
      </c>
      <c r="H77" s="30"/>
      <c r="I77" s="27"/>
      <c r="K77" s="8"/>
      <c r="L77" s="9"/>
      <c r="M77" s="9"/>
      <c r="N77" s="9"/>
      <c r="O77" s="9"/>
      <c r="P77" s="9"/>
      <c r="Q77" s="9"/>
      <c r="R77" s="10"/>
    </row>
    <row r="78" spans="2:18" ht="15.75" customHeight="1" x14ac:dyDescent="0.2">
      <c r="B78" s="28"/>
      <c r="C78" s="13"/>
      <c r="D78" s="13"/>
      <c r="E78" s="13"/>
      <c r="F78" s="13" t="s">
        <v>95</v>
      </c>
      <c r="G78" s="29">
        <v>0</v>
      </c>
      <c r="H78" s="30"/>
      <c r="I78" s="27"/>
    </row>
    <row r="79" spans="2:18" ht="15.75" customHeight="1" x14ac:dyDescent="0.2">
      <c r="B79" s="28"/>
      <c r="C79" s="13"/>
      <c r="D79" s="13"/>
      <c r="E79" s="13"/>
      <c r="F79" s="13" t="s">
        <v>99</v>
      </c>
      <c r="G79" s="29">
        <v>0</v>
      </c>
      <c r="H79" s="30"/>
      <c r="I79" s="27"/>
      <c r="K79" s="1"/>
      <c r="L79" s="2"/>
      <c r="M79" s="2"/>
      <c r="N79" s="2"/>
      <c r="O79" s="2"/>
      <c r="P79" s="2"/>
      <c r="Q79" s="2"/>
      <c r="R79" s="3"/>
    </row>
    <row r="80" spans="2:18" ht="15.75" customHeight="1" x14ac:dyDescent="0.2">
      <c r="B80" s="28"/>
      <c r="C80" s="13"/>
      <c r="D80" s="13"/>
      <c r="E80" s="13"/>
      <c r="F80" s="13" t="s">
        <v>102</v>
      </c>
      <c r="G80" s="29">
        <v>0</v>
      </c>
      <c r="H80" s="30"/>
      <c r="I80" s="27"/>
      <c r="K80" s="4"/>
      <c r="L80" s="12" t="s">
        <v>141</v>
      </c>
      <c r="M80" s="5"/>
      <c r="N80" s="5"/>
      <c r="O80" s="5"/>
      <c r="P80" s="5" t="s">
        <v>7</v>
      </c>
      <c r="Q80" s="11" t="s">
        <v>86</v>
      </c>
      <c r="R80" s="6"/>
    </row>
    <row r="81" spans="2:18" ht="15.75" customHeight="1" x14ac:dyDescent="0.2">
      <c r="B81" s="28"/>
      <c r="C81" s="13"/>
      <c r="D81" s="13"/>
      <c r="E81" s="13"/>
      <c r="F81" s="13" t="s">
        <v>104</v>
      </c>
      <c r="G81" s="29">
        <v>0</v>
      </c>
      <c r="H81" s="30"/>
      <c r="I81" s="27"/>
      <c r="K81" s="4"/>
      <c r="L81" s="11"/>
      <c r="M81" s="5"/>
      <c r="N81" s="5"/>
      <c r="O81" s="5"/>
      <c r="P81" s="5"/>
      <c r="Q81" s="13" t="s">
        <v>9</v>
      </c>
      <c r="R81" s="6"/>
    </row>
    <row r="82" spans="2:18" ht="15.75" customHeight="1" x14ac:dyDescent="0.2">
      <c r="B82" s="28"/>
      <c r="C82" s="13"/>
      <c r="D82" s="13"/>
      <c r="E82" s="13"/>
      <c r="F82" s="13" t="s">
        <v>106</v>
      </c>
      <c r="G82" s="29">
        <v>0</v>
      </c>
      <c r="H82" s="30"/>
      <c r="I82" s="27"/>
      <c r="K82" s="16"/>
      <c r="L82" s="11" t="s">
        <v>91</v>
      </c>
      <c r="M82" s="5"/>
      <c r="N82" s="5"/>
      <c r="O82" s="5" t="s">
        <v>92</v>
      </c>
      <c r="P82" s="17">
        <f>1550+N84</f>
        <v>1550</v>
      </c>
      <c r="Q82" s="17">
        <f>$E$11*$P$82</f>
        <v>1550</v>
      </c>
      <c r="R82" s="18"/>
    </row>
    <row r="83" spans="2:18" ht="15.75" customHeight="1" x14ac:dyDescent="0.2">
      <c r="B83" s="28"/>
      <c r="C83" s="13"/>
      <c r="D83" s="13"/>
      <c r="E83" s="13"/>
      <c r="F83" s="13" t="s">
        <v>110</v>
      </c>
      <c r="G83" s="29">
        <v>0</v>
      </c>
      <c r="H83" s="30"/>
      <c r="I83" s="27"/>
      <c r="K83" s="4"/>
      <c r="L83" s="11"/>
      <c r="M83" s="5"/>
      <c r="N83" s="5"/>
      <c r="O83" s="5"/>
      <c r="P83" s="5"/>
      <c r="Q83" s="5"/>
      <c r="R83" s="6"/>
    </row>
    <row r="84" spans="2:18" ht="15.75" customHeight="1" x14ac:dyDescent="0.2">
      <c r="B84" s="28"/>
      <c r="C84" s="13"/>
      <c r="D84" s="13"/>
      <c r="E84" s="13"/>
      <c r="F84" s="13" t="s">
        <v>113</v>
      </c>
      <c r="G84" s="29">
        <v>0</v>
      </c>
      <c r="H84" s="30"/>
      <c r="I84" s="27"/>
      <c r="K84" s="16"/>
      <c r="L84" s="11" t="s">
        <v>142</v>
      </c>
      <c r="M84" s="5"/>
      <c r="N84" s="36">
        <v>0</v>
      </c>
      <c r="O84" s="5" t="s">
        <v>98</v>
      </c>
      <c r="P84" s="36">
        <v>1000</v>
      </c>
      <c r="Q84" s="17">
        <f>$E$13*$P$84</f>
        <v>0</v>
      </c>
      <c r="R84" s="18"/>
    </row>
    <row r="85" spans="2:18" ht="15.75" customHeight="1" x14ac:dyDescent="0.2">
      <c r="B85" s="28"/>
      <c r="C85" s="13"/>
      <c r="D85" s="13"/>
      <c r="E85" s="13"/>
      <c r="F85" s="13" t="s">
        <v>116</v>
      </c>
      <c r="G85" s="29">
        <v>0</v>
      </c>
      <c r="H85" s="30"/>
      <c r="I85" s="27"/>
      <c r="K85" s="16"/>
      <c r="L85" s="5"/>
      <c r="M85" s="5"/>
      <c r="N85" s="5"/>
      <c r="O85" s="5" t="s">
        <v>101</v>
      </c>
      <c r="P85" s="17">
        <f>P82/2</f>
        <v>775</v>
      </c>
      <c r="Q85" s="17">
        <f>$E$13*$P$85</f>
        <v>0</v>
      </c>
      <c r="R85" s="18"/>
    </row>
    <row r="86" spans="2:18" ht="15.75" customHeight="1" x14ac:dyDescent="0.2">
      <c r="B86" s="28"/>
      <c r="C86" s="13"/>
      <c r="D86" s="13"/>
      <c r="E86" s="13"/>
      <c r="F86" s="13" t="s">
        <v>119</v>
      </c>
      <c r="G86" s="29">
        <v>0</v>
      </c>
      <c r="H86" s="30"/>
      <c r="I86" s="27"/>
      <c r="K86" s="4"/>
      <c r="L86" s="5"/>
      <c r="M86" s="5"/>
      <c r="N86" s="5"/>
      <c r="O86" s="5"/>
      <c r="P86" s="17"/>
      <c r="Q86" s="5"/>
      <c r="R86" s="6"/>
    </row>
    <row r="87" spans="2:18" ht="15.75" customHeight="1" x14ac:dyDescent="0.2">
      <c r="B87" s="28"/>
      <c r="C87" s="13"/>
      <c r="D87" s="13"/>
      <c r="E87" s="13"/>
      <c r="F87" s="13" t="s">
        <v>122</v>
      </c>
      <c r="G87" s="29">
        <v>0</v>
      </c>
      <c r="H87" s="30"/>
      <c r="I87" s="27"/>
      <c r="K87" s="16"/>
      <c r="L87" s="5"/>
      <c r="M87" s="5"/>
      <c r="N87" s="5"/>
      <c r="O87" s="5" t="s">
        <v>18</v>
      </c>
      <c r="P87" s="36">
        <v>50</v>
      </c>
      <c r="Q87" s="17">
        <f>($E$16+$E$17+$E$18+$E$19+$E$20+$E$21)*$P$87</f>
        <v>0</v>
      </c>
      <c r="R87" s="18"/>
    </row>
    <row r="88" spans="2:18" ht="15.75" customHeight="1" x14ac:dyDescent="0.2">
      <c r="B88" s="28"/>
      <c r="C88" s="13"/>
      <c r="D88" s="13"/>
      <c r="E88" s="13"/>
      <c r="F88" s="13" t="s">
        <v>124</v>
      </c>
      <c r="G88" s="29">
        <v>0</v>
      </c>
      <c r="H88" s="30"/>
      <c r="I88" s="27"/>
      <c r="K88" s="4"/>
      <c r="L88" s="5" t="s">
        <v>108</v>
      </c>
      <c r="M88" s="5"/>
      <c r="N88" s="5"/>
      <c r="O88" s="25" t="s">
        <v>109</v>
      </c>
      <c r="P88" s="5"/>
      <c r="Q88" s="5"/>
      <c r="R88" s="6"/>
    </row>
    <row r="89" spans="2:18" ht="15.75" customHeight="1" x14ac:dyDescent="0.2">
      <c r="B89" s="28"/>
      <c r="C89" s="13"/>
      <c r="D89" s="13"/>
      <c r="E89" s="13"/>
      <c r="F89" s="13" t="s">
        <v>126</v>
      </c>
      <c r="G89" s="29">
        <v>0</v>
      </c>
      <c r="H89" s="30"/>
      <c r="I89" s="27"/>
      <c r="K89" s="16"/>
      <c r="L89" s="5" t="s">
        <v>112</v>
      </c>
      <c r="M89" s="5"/>
      <c r="N89" s="5"/>
      <c r="O89" s="5" t="s">
        <v>21</v>
      </c>
      <c r="P89" s="36">
        <v>0</v>
      </c>
      <c r="Q89" s="17">
        <v>0</v>
      </c>
      <c r="R89" s="18"/>
    </row>
    <row r="90" spans="2:18" ht="15.75" customHeight="1" x14ac:dyDescent="0.2">
      <c r="B90" s="28"/>
      <c r="C90" s="13"/>
      <c r="D90" s="13"/>
      <c r="E90" s="13"/>
      <c r="F90" s="13" t="s">
        <v>128</v>
      </c>
      <c r="G90" s="29">
        <v>0</v>
      </c>
      <c r="H90" s="30"/>
      <c r="K90" s="4"/>
      <c r="L90" s="5" t="s">
        <v>115</v>
      </c>
      <c r="M90" s="5"/>
      <c r="N90" s="5"/>
      <c r="O90" s="5"/>
      <c r="P90" s="5"/>
      <c r="Q90" s="5"/>
      <c r="R90" s="6"/>
    </row>
    <row r="91" spans="2:18" ht="15.75" customHeight="1" x14ac:dyDescent="0.2">
      <c r="B91" s="28"/>
      <c r="C91" s="13"/>
      <c r="D91" s="13"/>
      <c r="E91" s="13"/>
      <c r="F91" s="13" t="s">
        <v>130</v>
      </c>
      <c r="G91" s="29">
        <v>0</v>
      </c>
      <c r="H91" s="30"/>
      <c r="K91" s="16"/>
      <c r="L91" s="5" t="s">
        <v>118</v>
      </c>
      <c r="M91" s="5"/>
      <c r="N91" s="5"/>
      <c r="O91" s="5" t="s">
        <v>56</v>
      </c>
      <c r="P91" s="37">
        <v>0</v>
      </c>
      <c r="Q91" s="17">
        <v>0</v>
      </c>
      <c r="R91" s="18"/>
    </row>
    <row r="92" spans="2:18" ht="15.75" customHeight="1" x14ac:dyDescent="0.2">
      <c r="B92" s="28"/>
      <c r="C92" s="13"/>
      <c r="D92" s="13"/>
      <c r="E92" s="13"/>
      <c r="F92" s="13" t="s">
        <v>132</v>
      </c>
      <c r="G92" s="29">
        <v>0</v>
      </c>
      <c r="H92" s="30"/>
      <c r="K92" s="4"/>
      <c r="L92" s="38" t="s">
        <v>140</v>
      </c>
      <c r="M92" s="5"/>
      <c r="N92" s="5"/>
      <c r="O92" s="5"/>
      <c r="P92" s="5"/>
      <c r="Q92" s="5"/>
      <c r="R92" s="6"/>
    </row>
    <row r="93" spans="2:18" ht="15.75" customHeight="1" x14ac:dyDescent="0.2">
      <c r="B93" s="28"/>
      <c r="C93" s="13"/>
      <c r="D93" s="13"/>
      <c r="E93" s="13"/>
      <c r="F93" s="13" t="s">
        <v>134</v>
      </c>
      <c r="G93" s="29">
        <v>0</v>
      </c>
      <c r="H93" s="30"/>
      <c r="K93" s="4"/>
      <c r="L93" s="5"/>
      <c r="M93" s="5"/>
      <c r="N93" s="5"/>
      <c r="O93" s="5"/>
      <c r="P93" s="5"/>
      <c r="Q93" s="5"/>
      <c r="R93" s="6"/>
    </row>
    <row r="94" spans="2:18" ht="15.75" customHeight="1" x14ac:dyDescent="0.2">
      <c r="B94" s="28"/>
      <c r="C94" s="13"/>
      <c r="D94" s="13"/>
      <c r="E94" s="13"/>
      <c r="F94" s="13" t="s">
        <v>137</v>
      </c>
      <c r="G94" s="29">
        <v>0</v>
      </c>
      <c r="H94" s="30"/>
      <c r="K94" s="4"/>
      <c r="L94" s="5"/>
      <c r="M94" s="5"/>
      <c r="N94" s="5"/>
      <c r="O94" s="5"/>
      <c r="P94" s="5"/>
      <c r="Q94" s="5"/>
      <c r="R94" s="6"/>
    </row>
    <row r="95" spans="2:18" ht="15.75" customHeight="1" x14ac:dyDescent="0.2">
      <c r="B95" s="8"/>
      <c r="C95" s="9"/>
      <c r="D95" s="9"/>
      <c r="E95" s="9"/>
      <c r="F95" s="39"/>
      <c r="G95" s="9"/>
      <c r="H95" s="10"/>
      <c r="K95" s="16"/>
      <c r="L95" s="5"/>
      <c r="M95" s="5"/>
      <c r="N95" s="5"/>
      <c r="O95" s="31" t="s">
        <v>76</v>
      </c>
      <c r="P95" s="32"/>
      <c r="Q95" s="33">
        <f>SUM(Q82:Q91)</f>
        <v>1550</v>
      </c>
      <c r="R95" s="18"/>
    </row>
    <row r="96" spans="2:18" ht="15.75" customHeight="1" x14ac:dyDescent="0.2">
      <c r="F96" s="40"/>
      <c r="K96" s="8"/>
      <c r="L96" s="9"/>
      <c r="M96" s="9"/>
      <c r="N96" s="9"/>
      <c r="O96" s="9"/>
      <c r="P96" s="9"/>
      <c r="Q96" s="9"/>
      <c r="R96" s="10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000"/>
  <sheetViews>
    <sheetView workbookViewId="0">
      <selection activeCell="E41" sqref="E41"/>
    </sheetView>
  </sheetViews>
  <sheetFormatPr baseColWidth="10" defaultColWidth="14.5" defaultRowHeight="15" customHeight="1" x14ac:dyDescent="0.2"/>
  <cols>
    <col min="1" max="1" width="8.6640625" customWidth="1"/>
    <col min="2" max="2" width="5" customWidth="1"/>
    <col min="3" max="3" width="44.1640625" customWidth="1"/>
    <col min="4" max="4" width="19.1640625" customWidth="1"/>
    <col min="5" max="5" width="6.6640625" customWidth="1"/>
    <col min="6" max="6" width="15.1640625" customWidth="1"/>
    <col min="7" max="8" width="5" customWidth="1"/>
    <col min="9" max="9" width="4.6640625" customWidth="1"/>
    <col min="10" max="10" width="5.1640625" customWidth="1"/>
    <col min="11" max="11" width="5.5" customWidth="1"/>
    <col min="12" max="12" width="22.5" customWidth="1"/>
    <col min="13" max="13" width="7.5" customWidth="1"/>
    <col min="14" max="14" width="13.5" customWidth="1"/>
    <col min="15" max="15" width="42.5" customWidth="1"/>
    <col min="16" max="16" width="8.6640625" customWidth="1"/>
    <col min="17" max="17" width="22.83203125" customWidth="1"/>
    <col min="18" max="19" width="5.5" customWidth="1"/>
  </cols>
  <sheetData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9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 t="s">
        <v>143</v>
      </c>
      <c r="M3" s="5"/>
      <c r="N3" s="5"/>
      <c r="O3" s="5"/>
      <c r="P3" s="5"/>
      <c r="Q3" s="5"/>
      <c r="R3" s="6"/>
    </row>
    <row r="4" spans="2:19" x14ac:dyDescent="0.2">
      <c r="B4" s="4"/>
      <c r="C4" s="5" t="s">
        <v>2</v>
      </c>
      <c r="D4" s="5"/>
      <c r="E4" s="5"/>
      <c r="F4" s="5"/>
      <c r="G4" s="5"/>
      <c r="H4" s="5"/>
      <c r="I4" s="5"/>
      <c r="J4" s="5"/>
      <c r="K4" s="5"/>
      <c r="L4" s="5" t="s">
        <v>3</v>
      </c>
      <c r="M4" s="5"/>
      <c r="N4" s="5"/>
      <c r="O4" s="5"/>
      <c r="P4" s="5"/>
      <c r="Q4" s="5"/>
      <c r="R4" s="6"/>
    </row>
    <row r="5" spans="2:19" x14ac:dyDescent="0.2">
      <c r="B5" s="4"/>
      <c r="C5" s="7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9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2:19" x14ac:dyDescent="0.2">
      <c r="B7" s="5"/>
      <c r="C7" s="5"/>
      <c r="D7" s="5"/>
      <c r="E7" s="5"/>
      <c r="F7" s="5"/>
      <c r="G7" s="5"/>
      <c r="H7" s="5"/>
      <c r="K7" s="5"/>
      <c r="L7" s="5"/>
      <c r="M7" s="5"/>
      <c r="N7" s="5"/>
      <c r="O7" s="5"/>
      <c r="P7" s="5"/>
      <c r="Q7" s="5"/>
      <c r="R7" s="5"/>
    </row>
    <row r="8" spans="2:19" x14ac:dyDescent="0.2">
      <c r="B8" s="1"/>
      <c r="C8" s="2"/>
      <c r="D8" s="2"/>
      <c r="E8" s="2"/>
      <c r="F8" s="2"/>
      <c r="G8" s="2"/>
      <c r="H8" s="3"/>
      <c r="K8" s="1"/>
      <c r="L8" s="2"/>
      <c r="M8" s="2"/>
      <c r="N8" s="2"/>
      <c r="O8" s="2"/>
      <c r="P8" s="2"/>
      <c r="Q8" s="2"/>
      <c r="R8" s="3"/>
    </row>
    <row r="9" spans="2:19" x14ac:dyDescent="0.2">
      <c r="B9" s="4"/>
      <c r="C9" s="11" t="s">
        <v>144</v>
      </c>
      <c r="D9" s="5"/>
      <c r="E9" s="5"/>
      <c r="F9" s="5"/>
      <c r="G9" s="5"/>
      <c r="H9" s="6"/>
      <c r="K9" s="4"/>
      <c r="L9" s="12" t="s">
        <v>6</v>
      </c>
      <c r="M9" s="5"/>
      <c r="N9" s="5"/>
      <c r="O9" s="5"/>
      <c r="P9" s="5" t="s">
        <v>7</v>
      </c>
      <c r="Q9" s="11"/>
      <c r="R9" s="6"/>
    </row>
    <row r="10" spans="2:19" x14ac:dyDescent="0.2">
      <c r="B10" s="4"/>
      <c r="C10" s="5"/>
      <c r="D10" s="5"/>
      <c r="E10" s="5" t="s">
        <v>8</v>
      </c>
      <c r="F10" s="5"/>
      <c r="G10" s="5"/>
      <c r="H10" s="6"/>
      <c r="K10" s="4"/>
      <c r="L10" s="11"/>
      <c r="M10" s="5"/>
      <c r="N10" s="5"/>
      <c r="O10" s="5"/>
      <c r="P10" s="5"/>
      <c r="Q10" s="13" t="s">
        <v>9</v>
      </c>
      <c r="R10" s="6"/>
    </row>
    <row r="11" spans="2:19" x14ac:dyDescent="0.2">
      <c r="B11" s="4"/>
      <c r="C11" s="11" t="s">
        <v>10</v>
      </c>
      <c r="D11" s="5"/>
      <c r="E11" s="41">
        <f>'Member Calcul Vote 1'!E11</f>
        <v>1</v>
      </c>
      <c r="F11" s="15"/>
      <c r="G11" s="5"/>
      <c r="H11" s="6"/>
      <c r="K11" s="16"/>
      <c r="M11" s="5"/>
      <c r="N11" s="5"/>
      <c r="O11" s="5"/>
      <c r="P11" s="17"/>
      <c r="Q11" s="17"/>
      <c r="R11" s="18"/>
      <c r="S11" s="19"/>
    </row>
    <row r="12" spans="2:19" x14ac:dyDescent="0.2">
      <c r="B12" s="4"/>
      <c r="C12" s="5"/>
      <c r="D12" s="5"/>
      <c r="E12" s="5" t="s">
        <v>8</v>
      </c>
      <c r="F12" s="5"/>
      <c r="G12" s="5"/>
      <c r="H12" s="6"/>
      <c r="K12" s="4"/>
      <c r="L12" s="5"/>
      <c r="M12" s="5"/>
      <c r="N12" s="5"/>
      <c r="O12" s="5"/>
      <c r="P12" s="5"/>
      <c r="Q12" s="5"/>
      <c r="R12" s="6"/>
    </row>
    <row r="13" spans="2:19" x14ac:dyDescent="0.2">
      <c r="B13" s="20"/>
      <c r="C13" s="11" t="s">
        <v>11</v>
      </c>
      <c r="D13" s="5"/>
      <c r="E13" s="41">
        <f>'Member Calcul Vote 1'!E13</f>
        <v>0</v>
      </c>
      <c r="F13" s="15"/>
      <c r="G13" s="15"/>
      <c r="H13" s="21"/>
      <c r="I13" s="22"/>
      <c r="K13" s="16"/>
      <c r="L13" s="11" t="s">
        <v>12</v>
      </c>
      <c r="M13" s="5"/>
      <c r="N13" s="5" t="s">
        <v>13</v>
      </c>
      <c r="O13" s="5" t="s">
        <v>14</v>
      </c>
      <c r="P13" s="36">
        <v>1000</v>
      </c>
      <c r="Q13" s="17">
        <v>0</v>
      </c>
      <c r="R13" s="18"/>
      <c r="S13" s="19"/>
    </row>
    <row r="14" spans="2:19" x14ac:dyDescent="0.2">
      <c r="B14" s="4"/>
      <c r="C14" s="5"/>
      <c r="D14" s="5"/>
      <c r="E14" s="5"/>
      <c r="F14" s="5"/>
      <c r="G14" s="5"/>
      <c r="H14" s="6"/>
      <c r="K14" s="16"/>
      <c r="L14" s="5"/>
      <c r="M14" s="5"/>
      <c r="N14" s="5"/>
      <c r="O14" s="5" t="s">
        <v>15</v>
      </c>
      <c r="P14" s="17"/>
      <c r="Q14" s="17"/>
      <c r="R14" s="18"/>
      <c r="S14" s="19"/>
    </row>
    <row r="15" spans="2:19" x14ac:dyDescent="0.2">
      <c r="B15" s="4"/>
      <c r="C15" s="11" t="s">
        <v>16</v>
      </c>
      <c r="D15" s="5"/>
      <c r="E15" s="5" t="s">
        <v>8</v>
      </c>
      <c r="F15" s="5"/>
      <c r="G15" s="5"/>
      <c r="H15" s="6"/>
      <c r="K15" s="4"/>
      <c r="L15" s="5"/>
      <c r="M15" s="5"/>
      <c r="N15" s="5"/>
      <c r="O15" s="5"/>
      <c r="P15" s="17"/>
      <c r="Q15" s="5"/>
      <c r="R15" s="6"/>
    </row>
    <row r="16" spans="2:19" x14ac:dyDescent="0.2">
      <c r="B16" s="4"/>
      <c r="C16" s="5" t="s">
        <v>17</v>
      </c>
      <c r="D16" s="5"/>
      <c r="E16" s="41">
        <f>'Member Calcul Vote 1'!E16</f>
        <v>0</v>
      </c>
      <c r="F16" s="15"/>
      <c r="G16" s="5"/>
      <c r="H16" s="6"/>
      <c r="K16" s="16"/>
      <c r="L16" s="5"/>
      <c r="M16" s="5"/>
      <c r="N16" s="5"/>
      <c r="O16" s="5" t="s">
        <v>18</v>
      </c>
      <c r="P16" s="36">
        <v>50</v>
      </c>
      <c r="Q16" s="17">
        <f>($E$16+$E$17+$E$18+$E$19+$E$20+$E$21)*$P$16</f>
        <v>0</v>
      </c>
      <c r="R16" s="18"/>
      <c r="S16" s="19"/>
    </row>
    <row r="17" spans="2:20" x14ac:dyDescent="0.2">
      <c r="B17" s="4"/>
      <c r="C17" s="5" t="s">
        <v>19</v>
      </c>
      <c r="D17" s="5"/>
      <c r="E17" s="41">
        <f>'Member Calcul Vote 1'!E17</f>
        <v>0</v>
      </c>
      <c r="F17" s="15"/>
      <c r="G17" s="5"/>
      <c r="H17" s="6"/>
      <c r="K17" s="4"/>
      <c r="L17" s="5"/>
      <c r="M17" s="5"/>
      <c r="N17" s="5"/>
      <c r="O17" s="25" t="s">
        <v>109</v>
      </c>
      <c r="P17" s="5"/>
      <c r="Q17" s="5"/>
      <c r="R17" s="6"/>
    </row>
    <row r="18" spans="2:20" x14ac:dyDescent="0.2">
      <c r="B18" s="4"/>
      <c r="C18" s="5" t="s">
        <v>20</v>
      </c>
      <c r="D18" s="5"/>
      <c r="E18" s="41">
        <f>'Member Calcul Vote 1'!E18</f>
        <v>0</v>
      </c>
      <c r="F18" s="15"/>
      <c r="G18" s="5"/>
      <c r="H18" s="6"/>
      <c r="K18" s="16"/>
      <c r="L18" s="5"/>
      <c r="M18" s="5"/>
      <c r="N18" s="5"/>
      <c r="O18" s="5" t="s">
        <v>21</v>
      </c>
      <c r="P18" s="36">
        <v>50</v>
      </c>
      <c r="Q18" s="17">
        <f>$E$23*P18</f>
        <v>0</v>
      </c>
      <c r="R18" s="18"/>
      <c r="S18" s="19"/>
      <c r="T18" s="7"/>
    </row>
    <row r="19" spans="2:20" x14ac:dyDescent="0.2">
      <c r="B19" s="4"/>
      <c r="C19" s="5" t="s">
        <v>22</v>
      </c>
      <c r="D19" s="5"/>
      <c r="E19" s="41">
        <f>'Member Calcul Vote 1'!E19</f>
        <v>0</v>
      </c>
      <c r="F19" s="15"/>
      <c r="G19" s="5"/>
      <c r="H19" s="6"/>
      <c r="K19" s="4"/>
      <c r="L19" s="5"/>
      <c r="M19" s="5"/>
      <c r="N19" s="5"/>
      <c r="O19" s="5"/>
      <c r="P19" s="5"/>
      <c r="Q19" s="5"/>
      <c r="R19" s="6"/>
      <c r="T19" s="7"/>
    </row>
    <row r="20" spans="2:20" x14ac:dyDescent="0.2">
      <c r="B20" s="4"/>
      <c r="C20" s="5" t="s">
        <v>23</v>
      </c>
      <c r="D20" s="5"/>
      <c r="E20" s="41">
        <f>'Member Calcul Vote 1'!E20</f>
        <v>0</v>
      </c>
      <c r="F20" s="15"/>
      <c r="G20" s="5"/>
      <c r="H20" s="6"/>
      <c r="K20" s="16"/>
      <c r="L20" s="5"/>
      <c r="M20" s="5"/>
      <c r="N20" s="5"/>
      <c r="O20" s="5" t="s">
        <v>24</v>
      </c>
      <c r="P20" s="36">
        <v>250</v>
      </c>
      <c r="Q20" s="17">
        <f>$P$20*1</f>
        <v>250</v>
      </c>
      <c r="R20" s="18"/>
      <c r="T20" s="7"/>
    </row>
    <row r="21" spans="2:20" ht="15.75" customHeight="1" x14ac:dyDescent="0.2">
      <c r="B21" s="4"/>
      <c r="C21" s="5" t="s">
        <v>25</v>
      </c>
      <c r="D21" s="5"/>
      <c r="E21" s="41">
        <f>'Member Calcul Vote 1'!E21</f>
        <v>0</v>
      </c>
      <c r="F21" s="15"/>
      <c r="G21" s="5"/>
      <c r="H21" s="6"/>
      <c r="K21" s="4"/>
      <c r="L21" s="5"/>
      <c r="M21" s="5"/>
      <c r="N21" s="5"/>
      <c r="O21" s="5"/>
      <c r="P21" s="5"/>
      <c r="Q21" s="5"/>
      <c r="R21" s="6"/>
      <c r="T21" s="7"/>
    </row>
    <row r="22" spans="2:20" ht="15.75" customHeight="1" x14ac:dyDescent="0.2">
      <c r="B22" s="4"/>
      <c r="C22" s="25"/>
      <c r="D22" s="25"/>
      <c r="E22" s="5" t="s">
        <v>8</v>
      </c>
      <c r="F22" s="5"/>
      <c r="G22" s="5"/>
      <c r="H22" s="6"/>
      <c r="K22" s="16"/>
      <c r="L22" s="5"/>
      <c r="M22" s="5"/>
      <c r="N22" s="5"/>
      <c r="O22" s="5" t="s">
        <v>26</v>
      </c>
      <c r="P22" s="36">
        <v>400</v>
      </c>
      <c r="Q22" s="17">
        <f>IF(M27=1,P22*1,0)</f>
        <v>400</v>
      </c>
      <c r="R22" s="18"/>
      <c r="S22" s="19"/>
      <c r="T22" s="7"/>
    </row>
    <row r="23" spans="2:20" ht="15.75" customHeight="1" x14ac:dyDescent="0.2">
      <c r="B23" s="4"/>
      <c r="C23" s="11" t="s">
        <v>27</v>
      </c>
      <c r="D23" s="5"/>
      <c r="E23" s="41">
        <f>'Member Calcul Vote 1'!E23</f>
        <v>0</v>
      </c>
      <c r="F23" s="15"/>
      <c r="G23" s="5"/>
      <c r="H23" s="6"/>
      <c r="K23" s="4"/>
      <c r="L23" s="5" t="s">
        <v>28</v>
      </c>
      <c r="M23" s="5"/>
      <c r="N23" s="5"/>
      <c r="O23" s="5" t="s">
        <v>29</v>
      </c>
      <c r="P23" s="36">
        <v>750</v>
      </c>
      <c r="Q23" s="17">
        <f>IF(M27=2,P23*1,0)</f>
        <v>0</v>
      </c>
      <c r="R23" s="6"/>
      <c r="T23" s="7"/>
    </row>
    <row r="24" spans="2:20" ht="15.75" customHeight="1" x14ac:dyDescent="0.2">
      <c r="B24" s="4"/>
      <c r="C24" s="25" t="s">
        <v>30</v>
      </c>
      <c r="D24" s="5"/>
      <c r="E24" s="5" t="s">
        <v>8</v>
      </c>
      <c r="F24" s="5"/>
      <c r="G24" s="5"/>
      <c r="H24" s="6"/>
      <c r="K24" s="16"/>
      <c r="L24" s="5" t="s">
        <v>31</v>
      </c>
      <c r="M24" s="5">
        <f>'IPv4 Category Calculation'!E18</f>
        <v>1</v>
      </c>
      <c r="N24" s="5"/>
      <c r="O24" s="5" t="s">
        <v>32</v>
      </c>
      <c r="P24" s="36">
        <v>1100</v>
      </c>
      <c r="Q24" s="17">
        <f>IF(M27=3,P24*1,0)</f>
        <v>0</v>
      </c>
      <c r="R24" s="18"/>
      <c r="S24" s="19"/>
    </row>
    <row r="25" spans="2:20" ht="15.75" customHeight="1" x14ac:dyDescent="0.2">
      <c r="B25" s="4"/>
      <c r="C25" s="11" t="s">
        <v>33</v>
      </c>
      <c r="D25" s="5"/>
      <c r="E25" s="41">
        <f>'Member Calcul Vote 1'!E25</f>
        <v>0</v>
      </c>
      <c r="F25" s="5"/>
      <c r="G25" s="5"/>
      <c r="H25" s="6"/>
      <c r="K25" s="4"/>
      <c r="L25" s="5" t="s">
        <v>34</v>
      </c>
      <c r="M25" s="5">
        <f>'IPv6 Category Calculation'!E18</f>
        <v>1</v>
      </c>
      <c r="N25" s="5"/>
      <c r="O25" s="5" t="s">
        <v>35</v>
      </c>
      <c r="P25" s="36">
        <v>1800</v>
      </c>
      <c r="Q25" s="17">
        <f>IF(M27=4,P25*1,0)</f>
        <v>0</v>
      </c>
      <c r="R25" s="6"/>
    </row>
    <row r="26" spans="2:20" ht="15.75" customHeight="1" x14ac:dyDescent="0.2">
      <c r="B26" s="4"/>
      <c r="C26" s="5"/>
      <c r="D26" s="5"/>
      <c r="E26" s="5" t="s">
        <v>8</v>
      </c>
      <c r="F26" s="5"/>
      <c r="G26" s="5"/>
      <c r="H26" s="6"/>
      <c r="I26" s="27"/>
      <c r="K26" s="16"/>
      <c r="L26" s="5"/>
      <c r="M26" s="5"/>
      <c r="N26" s="5"/>
      <c r="O26" s="5" t="s">
        <v>36</v>
      </c>
      <c r="P26" s="36">
        <v>2500</v>
      </c>
      <c r="Q26" s="17">
        <f>IF(M27=5,P26*1,0)</f>
        <v>0</v>
      </c>
      <c r="R26" s="18"/>
      <c r="S26" s="19"/>
    </row>
    <row r="27" spans="2:20" ht="15.75" customHeight="1" x14ac:dyDescent="0.2">
      <c r="B27" s="4"/>
      <c r="C27" s="11" t="s">
        <v>37</v>
      </c>
      <c r="D27" s="5"/>
      <c r="E27" s="41">
        <f>'Member Calcul Vote 1'!E27</f>
        <v>0</v>
      </c>
      <c r="F27" s="5"/>
      <c r="G27" s="5"/>
      <c r="H27" s="6"/>
      <c r="I27" s="27"/>
      <c r="K27" s="4"/>
      <c r="L27" s="5"/>
      <c r="M27" s="5">
        <f>MAX(M24:M25)</f>
        <v>1</v>
      </c>
      <c r="N27" s="5"/>
      <c r="O27" s="5" t="s">
        <v>38</v>
      </c>
      <c r="P27" s="36">
        <v>3500</v>
      </c>
      <c r="Q27" s="17">
        <f>IF(M27=6,P27*1,0)</f>
        <v>0</v>
      </c>
      <c r="R27" s="6"/>
    </row>
    <row r="28" spans="2:20" ht="15.75" customHeight="1" x14ac:dyDescent="0.2">
      <c r="B28" s="4"/>
      <c r="C28" s="11" t="s">
        <v>39</v>
      </c>
      <c r="D28" s="5"/>
      <c r="E28" s="41">
        <f>'Member Calcul Vote 1'!E28</f>
        <v>0</v>
      </c>
      <c r="F28" s="5"/>
      <c r="G28" s="5"/>
      <c r="H28" s="6"/>
      <c r="I28" s="27"/>
      <c r="K28" s="16"/>
      <c r="L28" s="5"/>
      <c r="M28" s="5"/>
      <c r="N28" s="5"/>
      <c r="O28" s="5" t="s">
        <v>40</v>
      </c>
      <c r="P28" s="36">
        <v>4500</v>
      </c>
      <c r="Q28" s="17">
        <f>IF(M27=7,P28*1,0)</f>
        <v>0</v>
      </c>
      <c r="R28" s="18"/>
      <c r="S28" s="19"/>
    </row>
    <row r="29" spans="2:20" ht="15.75" customHeight="1" x14ac:dyDescent="0.2">
      <c r="B29" s="4"/>
      <c r="C29" s="25" t="s">
        <v>41</v>
      </c>
      <c r="D29" s="5"/>
      <c r="E29" s="5"/>
      <c r="F29" s="5"/>
      <c r="G29" s="5"/>
      <c r="H29" s="6"/>
      <c r="I29" s="27"/>
      <c r="K29" s="4"/>
      <c r="L29" s="5"/>
      <c r="N29" s="5"/>
      <c r="O29" s="5" t="s">
        <v>42</v>
      </c>
      <c r="P29" s="36">
        <v>6000</v>
      </c>
      <c r="Q29" s="17">
        <f>IF(M27=8,P29*1,0)</f>
        <v>0</v>
      </c>
      <c r="R29" s="6"/>
    </row>
    <row r="30" spans="2:20" ht="15.75" customHeight="1" x14ac:dyDescent="0.2">
      <c r="B30" s="28"/>
      <c r="D30" s="13" t="s">
        <v>43</v>
      </c>
      <c r="E30" s="13" t="s">
        <v>8</v>
      </c>
      <c r="F30" s="13" t="s">
        <v>44</v>
      </c>
      <c r="G30" s="13" t="s">
        <v>8</v>
      </c>
      <c r="H30" s="6"/>
      <c r="I30" s="27"/>
      <c r="K30" s="16"/>
      <c r="L30" s="5"/>
      <c r="M30" s="5"/>
      <c r="N30" s="5"/>
      <c r="O30" s="5" t="s">
        <v>45</v>
      </c>
      <c r="P30" s="36">
        <v>8000</v>
      </c>
      <c r="Q30" s="17">
        <f>IF(M27=9,P30*1,0)</f>
        <v>0</v>
      </c>
      <c r="R30" s="18"/>
      <c r="S30" s="19"/>
    </row>
    <row r="31" spans="2:20" ht="15.75" customHeight="1" x14ac:dyDescent="0.2">
      <c r="B31" s="28"/>
      <c r="C31" s="11" t="s">
        <v>46</v>
      </c>
      <c r="D31" s="13" t="s">
        <v>47</v>
      </c>
      <c r="E31" s="41">
        <f>'Member Calcul Vote 1'!E31</f>
        <v>0</v>
      </c>
      <c r="F31" s="13" t="s">
        <v>48</v>
      </c>
      <c r="G31" s="41">
        <f>'Member Calcul Vote 1'!G31</f>
        <v>0</v>
      </c>
      <c r="H31" s="30"/>
      <c r="I31" s="27"/>
      <c r="K31" s="4"/>
      <c r="L31" s="5"/>
      <c r="M31" s="5"/>
      <c r="N31" s="5"/>
      <c r="O31" s="5" t="s">
        <v>49</v>
      </c>
      <c r="P31" s="36">
        <v>10000</v>
      </c>
      <c r="Q31" s="17">
        <f>IF(M27=10,P31*1,0)</f>
        <v>0</v>
      </c>
      <c r="R31" s="6"/>
    </row>
    <row r="32" spans="2:20" ht="15.75" customHeight="1" x14ac:dyDescent="0.2">
      <c r="B32" s="28"/>
      <c r="C32" s="5" t="s">
        <v>50</v>
      </c>
      <c r="D32" s="13" t="s">
        <v>51</v>
      </c>
      <c r="E32" s="41">
        <f>'Member Calcul Vote 1'!E32</f>
        <v>0</v>
      </c>
      <c r="F32" s="13" t="s">
        <v>52</v>
      </c>
      <c r="G32" s="41">
        <f>'Member Calcul Vote 1'!G32</f>
        <v>0</v>
      </c>
      <c r="H32" s="30"/>
      <c r="I32" s="27"/>
      <c r="K32" s="4"/>
      <c r="L32" s="5"/>
      <c r="M32" s="5"/>
      <c r="N32" s="5"/>
      <c r="O32" s="5"/>
      <c r="P32" s="5"/>
      <c r="Q32" s="5"/>
      <c r="R32" s="6"/>
      <c r="S32" s="19"/>
    </row>
    <row r="33" spans="2:19" ht="15.75" customHeight="1" x14ac:dyDescent="0.2">
      <c r="B33" s="28"/>
      <c r="C33" s="5" t="s">
        <v>53</v>
      </c>
      <c r="D33" s="13" t="s">
        <v>54</v>
      </c>
      <c r="E33" s="41">
        <f>'Member Calcul Vote 1'!E33</f>
        <v>0</v>
      </c>
      <c r="F33" s="13" t="s">
        <v>55</v>
      </c>
      <c r="G33" s="41">
        <f>'Member Calcul Vote 1'!G33</f>
        <v>0</v>
      </c>
      <c r="H33" s="30"/>
      <c r="I33" s="27"/>
      <c r="K33" s="16"/>
      <c r="L33" s="5"/>
      <c r="M33" s="5"/>
      <c r="N33" s="5"/>
      <c r="O33" s="5" t="s">
        <v>56</v>
      </c>
      <c r="P33" s="36">
        <v>0</v>
      </c>
      <c r="Q33" s="17">
        <v>0</v>
      </c>
      <c r="R33" s="18"/>
    </row>
    <row r="34" spans="2:19" ht="15.75" customHeight="1" x14ac:dyDescent="0.2">
      <c r="B34" s="28"/>
      <c r="C34" s="5" t="s">
        <v>57</v>
      </c>
      <c r="D34" s="13" t="s">
        <v>58</v>
      </c>
      <c r="E34" s="41">
        <f>'Member Calcul Vote 1'!E34</f>
        <v>0</v>
      </c>
      <c r="F34" s="13" t="s">
        <v>59</v>
      </c>
      <c r="G34" s="41">
        <f>'Member Calcul Vote 1'!G34</f>
        <v>0</v>
      </c>
      <c r="H34" s="30"/>
      <c r="I34" s="27"/>
      <c r="K34" s="4"/>
      <c r="L34" s="5"/>
      <c r="M34" s="5"/>
      <c r="N34" s="5"/>
      <c r="O34" s="5" t="s">
        <v>60</v>
      </c>
      <c r="P34" s="36">
        <v>1000</v>
      </c>
      <c r="Q34" s="17">
        <f>$P$34*$E$27</f>
        <v>0</v>
      </c>
      <c r="R34" s="6"/>
      <c r="S34" s="19"/>
    </row>
    <row r="35" spans="2:19" ht="15.75" customHeight="1" x14ac:dyDescent="0.2">
      <c r="B35" s="28"/>
      <c r="C35" s="5"/>
      <c r="D35" s="13" t="s">
        <v>61</v>
      </c>
      <c r="E35" s="41">
        <f>'Member Calcul Vote 1'!E35</f>
        <v>0</v>
      </c>
      <c r="F35" s="13" t="s">
        <v>62</v>
      </c>
      <c r="G35" s="41">
        <f>'Member Calcul Vote 1'!G35</f>
        <v>0</v>
      </c>
      <c r="H35" s="30"/>
      <c r="I35" s="27"/>
      <c r="K35" s="4"/>
      <c r="L35" s="5" t="s">
        <v>63</v>
      </c>
      <c r="M35" s="5"/>
      <c r="N35" s="5"/>
      <c r="O35" s="5" t="s">
        <v>64</v>
      </c>
      <c r="P35" s="36">
        <v>1</v>
      </c>
      <c r="Q35" s="17">
        <f>$P$35*$E$28</f>
        <v>0</v>
      </c>
      <c r="R35" s="6"/>
      <c r="S35" s="19"/>
    </row>
    <row r="36" spans="2:19" ht="15.75" customHeight="1" x14ac:dyDescent="0.2">
      <c r="B36" s="28"/>
      <c r="C36" s="11" t="s">
        <v>65</v>
      </c>
      <c r="D36" s="13" t="s">
        <v>66</v>
      </c>
      <c r="E36" s="41">
        <f>'Member Calcul Vote 1'!E36</f>
        <v>0</v>
      </c>
      <c r="F36" s="13" t="s">
        <v>67</v>
      </c>
      <c r="G36" s="41">
        <f>'Member Calcul Vote 1'!G36</f>
        <v>0</v>
      </c>
      <c r="H36" s="30"/>
      <c r="I36" s="27"/>
      <c r="K36" s="4"/>
      <c r="L36" s="5" t="s">
        <v>68</v>
      </c>
      <c r="M36" s="5"/>
      <c r="N36" s="5"/>
      <c r="O36" s="5"/>
      <c r="P36" s="5"/>
      <c r="Q36" s="5"/>
      <c r="R36" s="6"/>
    </row>
    <row r="37" spans="2:19" ht="15.75" customHeight="1" x14ac:dyDescent="0.2">
      <c r="B37" s="28"/>
      <c r="C37" s="5" t="s">
        <v>69</v>
      </c>
      <c r="D37" s="13" t="s">
        <v>70</v>
      </c>
      <c r="E37" s="41">
        <f>'Member Calcul Vote 1'!E37</f>
        <v>0</v>
      </c>
      <c r="F37" s="13" t="s">
        <v>71</v>
      </c>
      <c r="G37" s="41">
        <f>'Member Calcul Vote 1'!G37</f>
        <v>0</v>
      </c>
      <c r="H37" s="30"/>
      <c r="I37" s="27"/>
      <c r="K37" s="4"/>
      <c r="L37" s="5" t="s">
        <v>72</v>
      </c>
      <c r="M37" s="5"/>
      <c r="N37" s="5"/>
      <c r="O37" s="5"/>
      <c r="P37" s="5"/>
      <c r="Q37" s="5"/>
      <c r="R37" s="6"/>
    </row>
    <row r="38" spans="2:19" ht="15.75" customHeight="1" x14ac:dyDescent="0.2">
      <c r="B38" s="28"/>
      <c r="C38" s="5" t="s">
        <v>73</v>
      </c>
      <c r="D38" s="13" t="s">
        <v>74</v>
      </c>
      <c r="E38" s="41">
        <f>'Member Calcul Vote 1'!E38</f>
        <v>0</v>
      </c>
      <c r="F38" s="13" t="s">
        <v>75</v>
      </c>
      <c r="G38" s="41">
        <f>'Member Calcul Vote 1'!G38</f>
        <v>0</v>
      </c>
      <c r="H38" s="30"/>
      <c r="I38" s="27"/>
      <c r="K38" s="16"/>
      <c r="M38" s="5"/>
      <c r="N38" s="5"/>
      <c r="O38" s="31" t="s">
        <v>76</v>
      </c>
      <c r="P38" s="32"/>
      <c r="Q38" s="33">
        <f>SUM(Q13:Q35)</f>
        <v>650</v>
      </c>
      <c r="R38" s="18"/>
    </row>
    <row r="39" spans="2:19" ht="15.75" customHeight="1" x14ac:dyDescent="0.2">
      <c r="B39" s="28"/>
      <c r="C39" s="5"/>
      <c r="D39" s="13" t="s">
        <v>77</v>
      </c>
      <c r="E39" s="41">
        <f>'Member Calcul Vote 1'!E39</f>
        <v>1</v>
      </c>
      <c r="F39" s="13" t="s">
        <v>78</v>
      </c>
      <c r="G39" s="41">
        <f>'Member Calcul Vote 1'!G39</f>
        <v>0</v>
      </c>
      <c r="H39" s="30"/>
      <c r="I39" s="27"/>
      <c r="K39" s="8"/>
      <c r="L39" s="9"/>
      <c r="M39" s="9"/>
      <c r="N39" s="9"/>
      <c r="O39" s="9"/>
      <c r="P39" s="9"/>
      <c r="Q39" s="9"/>
      <c r="R39" s="10"/>
      <c r="S39" s="19"/>
    </row>
    <row r="40" spans="2:19" ht="15.75" customHeight="1" x14ac:dyDescent="0.2">
      <c r="B40" s="28"/>
      <c r="C40" s="5"/>
      <c r="D40" s="13" t="s">
        <v>79</v>
      </c>
      <c r="E40" s="41">
        <f>'Member Calcul Vote 1'!E40</f>
        <v>0</v>
      </c>
      <c r="F40" s="13" t="s">
        <v>80</v>
      </c>
      <c r="G40" s="41">
        <f>'Member Calcul Vote 1'!G40</f>
        <v>0</v>
      </c>
      <c r="H40" s="30"/>
      <c r="I40" s="27"/>
    </row>
    <row r="41" spans="2:19" ht="15.75" customHeight="1" x14ac:dyDescent="0.2">
      <c r="B41" s="28"/>
      <c r="C41" s="5"/>
      <c r="D41" s="13" t="s">
        <v>81</v>
      </c>
      <c r="E41" s="41">
        <f>'Member Calcul Vote 1'!E41</f>
        <v>0</v>
      </c>
      <c r="F41" s="13" t="s">
        <v>82</v>
      </c>
      <c r="G41" s="41">
        <f>'Member Calcul Vote 1'!G41</f>
        <v>0</v>
      </c>
      <c r="H41" s="30"/>
      <c r="I41" s="27"/>
      <c r="K41" s="1"/>
      <c r="L41" s="2"/>
      <c r="M41" s="2"/>
      <c r="N41" s="2"/>
      <c r="O41" s="2"/>
      <c r="P41" s="2"/>
      <c r="Q41" s="2"/>
      <c r="R41" s="3"/>
    </row>
    <row r="42" spans="2:19" ht="15.75" customHeight="1" x14ac:dyDescent="0.2">
      <c r="B42" s="28"/>
      <c r="C42" s="5"/>
      <c r="D42" s="13" t="s">
        <v>83</v>
      </c>
      <c r="E42" s="41">
        <f>'Member Calcul Vote 1'!E42</f>
        <v>0</v>
      </c>
      <c r="F42" s="13" t="s">
        <v>84</v>
      </c>
      <c r="G42" s="41">
        <f>'Member Calcul Vote 1'!G42</f>
        <v>0</v>
      </c>
      <c r="H42" s="30"/>
      <c r="I42" s="27"/>
      <c r="K42" s="4"/>
      <c r="L42" s="12" t="s">
        <v>145</v>
      </c>
      <c r="M42" s="5"/>
      <c r="N42" s="5"/>
      <c r="O42" s="5"/>
      <c r="P42" s="5" t="s">
        <v>7</v>
      </c>
      <c r="Q42" s="11"/>
      <c r="R42" s="6"/>
    </row>
    <row r="43" spans="2:19" ht="15.75" customHeight="1" x14ac:dyDescent="0.2">
      <c r="B43" s="28"/>
      <c r="C43" s="5"/>
      <c r="D43" s="13" t="s">
        <v>87</v>
      </c>
      <c r="E43" s="41">
        <f>'Member Calcul Vote 1'!E43</f>
        <v>0</v>
      </c>
      <c r="F43" s="13" t="s">
        <v>88</v>
      </c>
      <c r="G43" s="41">
        <f>'Member Calcul Vote 1'!G43</f>
        <v>0</v>
      </c>
      <c r="H43" s="30"/>
      <c r="I43" s="27"/>
      <c r="K43" s="4"/>
      <c r="L43" s="11"/>
      <c r="M43" s="5"/>
      <c r="N43" s="5"/>
      <c r="O43" s="5"/>
      <c r="P43" s="5"/>
      <c r="Q43" s="13" t="s">
        <v>9</v>
      </c>
      <c r="R43" s="6"/>
    </row>
    <row r="44" spans="2:19" ht="15.75" customHeight="1" x14ac:dyDescent="0.2">
      <c r="B44" s="28"/>
      <c r="C44" s="5"/>
      <c r="D44" s="13" t="s">
        <v>89</v>
      </c>
      <c r="E44" s="41">
        <f>'Member Calcul Vote 1'!E44</f>
        <v>0</v>
      </c>
      <c r="F44" s="13" t="s">
        <v>90</v>
      </c>
      <c r="G44" s="41">
        <f>'Member Calcul Vote 1'!G44</f>
        <v>0</v>
      </c>
      <c r="H44" s="30"/>
      <c r="I44" s="27"/>
      <c r="K44" s="16"/>
      <c r="L44" s="11" t="s">
        <v>91</v>
      </c>
      <c r="M44" s="5"/>
      <c r="N44" s="5"/>
      <c r="O44" s="5" t="s">
        <v>92</v>
      </c>
      <c r="P44" s="17">
        <f>1550+N46</f>
        <v>1700</v>
      </c>
      <c r="Q44" s="17">
        <f>E11*P44</f>
        <v>1700</v>
      </c>
      <c r="R44" s="18"/>
    </row>
    <row r="45" spans="2:19" ht="15.75" customHeight="1" x14ac:dyDescent="0.2">
      <c r="B45" s="28"/>
      <c r="C45" s="5"/>
      <c r="D45" s="13" t="s">
        <v>93</v>
      </c>
      <c r="E45" s="41">
        <f>'Member Calcul Vote 1'!E45</f>
        <v>0</v>
      </c>
      <c r="F45" s="13" t="s">
        <v>94</v>
      </c>
      <c r="G45" s="41">
        <f>'Member Calcul Vote 1'!G45</f>
        <v>0</v>
      </c>
      <c r="H45" s="30"/>
      <c r="I45" s="27"/>
      <c r="K45" s="4"/>
      <c r="L45" s="11"/>
      <c r="M45" s="5"/>
      <c r="N45" s="5"/>
      <c r="O45" s="5"/>
      <c r="P45" s="5"/>
      <c r="Q45" s="5"/>
      <c r="R45" s="6"/>
    </row>
    <row r="46" spans="2:19" ht="15.75" customHeight="1" x14ac:dyDescent="0.2">
      <c r="B46" s="28"/>
      <c r="C46" s="5"/>
      <c r="D46" s="13" t="s">
        <v>95</v>
      </c>
      <c r="E46" s="41">
        <f>'Member Calcul Vote 1'!E46</f>
        <v>0</v>
      </c>
      <c r="F46" s="13" t="s">
        <v>96</v>
      </c>
      <c r="G46" s="41">
        <f>'Member Calcul Vote 1'!G46</f>
        <v>0</v>
      </c>
      <c r="H46" s="30"/>
      <c r="I46" s="27"/>
      <c r="K46" s="16"/>
      <c r="L46" s="11" t="s">
        <v>142</v>
      </c>
      <c r="M46" s="5"/>
      <c r="N46" s="36">
        <v>150</v>
      </c>
      <c r="O46" s="5" t="s">
        <v>98</v>
      </c>
      <c r="P46" s="36">
        <v>1000</v>
      </c>
      <c r="Q46" s="17">
        <f>E13*P46</f>
        <v>0</v>
      </c>
      <c r="R46" s="18"/>
    </row>
    <row r="47" spans="2:19" ht="15.75" customHeight="1" x14ac:dyDescent="0.2">
      <c r="B47" s="28"/>
      <c r="C47" s="5"/>
      <c r="D47" s="13" t="s">
        <v>99</v>
      </c>
      <c r="E47" s="41">
        <f>'Member Calcul Vote 1'!E47</f>
        <v>0</v>
      </c>
      <c r="F47" s="13" t="s">
        <v>100</v>
      </c>
      <c r="G47" s="41">
        <f>'Member Calcul Vote 1'!G47</f>
        <v>0</v>
      </c>
      <c r="H47" s="30"/>
      <c r="I47" s="27"/>
      <c r="K47" s="16"/>
      <c r="L47" s="5"/>
      <c r="M47" s="5"/>
      <c r="N47" s="5"/>
      <c r="O47" s="5" t="s">
        <v>101</v>
      </c>
      <c r="P47" s="17">
        <f>P44/2</f>
        <v>850</v>
      </c>
      <c r="Q47" s="17">
        <f>E13*P47</f>
        <v>0</v>
      </c>
      <c r="R47" s="18"/>
    </row>
    <row r="48" spans="2:19" ht="15.75" customHeight="1" x14ac:dyDescent="0.2">
      <c r="B48" s="28"/>
      <c r="C48" s="5"/>
      <c r="D48" s="13" t="s">
        <v>102</v>
      </c>
      <c r="E48" s="41">
        <f>'Member Calcul Vote 1'!E48</f>
        <v>0</v>
      </c>
      <c r="F48" s="13" t="s">
        <v>103</v>
      </c>
      <c r="G48" s="41">
        <f>'Member Calcul Vote 1'!G48</f>
        <v>0</v>
      </c>
      <c r="H48" s="30"/>
      <c r="I48" s="27"/>
      <c r="K48" s="4"/>
      <c r="L48" s="5"/>
      <c r="M48" s="5"/>
      <c r="N48" s="5"/>
      <c r="O48" s="5"/>
      <c r="P48" s="17"/>
      <c r="Q48" s="5"/>
      <c r="R48" s="6"/>
    </row>
    <row r="49" spans="2:18" ht="15.75" customHeight="1" x14ac:dyDescent="0.2">
      <c r="B49" s="28"/>
      <c r="C49" s="5"/>
      <c r="D49" s="13" t="s">
        <v>104</v>
      </c>
      <c r="E49" s="41">
        <f>'Member Calcul Vote 1'!E49</f>
        <v>0</v>
      </c>
      <c r="F49" s="13" t="s">
        <v>105</v>
      </c>
      <c r="G49" s="41">
        <f>'Member Calcul Vote 1'!G49</f>
        <v>0</v>
      </c>
      <c r="H49" s="30"/>
      <c r="I49" s="27"/>
      <c r="K49" s="16"/>
      <c r="L49" s="5"/>
      <c r="M49" s="5"/>
      <c r="N49" s="5"/>
      <c r="O49" s="5" t="s">
        <v>18</v>
      </c>
      <c r="P49" s="36">
        <v>50</v>
      </c>
      <c r="Q49" s="17">
        <f>($E$16+$E$17+$E$18+$E$19+$E$20+$E$21)*$P$49</f>
        <v>0</v>
      </c>
      <c r="R49" s="18"/>
    </row>
    <row r="50" spans="2:18" ht="15.75" customHeight="1" x14ac:dyDescent="0.2">
      <c r="B50" s="28"/>
      <c r="C50" s="5"/>
      <c r="D50" s="13" t="s">
        <v>106</v>
      </c>
      <c r="E50" s="41">
        <f>'Member Calcul Vote 1'!E50</f>
        <v>0</v>
      </c>
      <c r="F50" s="13" t="s">
        <v>107</v>
      </c>
      <c r="G50" s="41">
        <f>'Member Calcul Vote 1'!G50</f>
        <v>0</v>
      </c>
      <c r="H50" s="30"/>
      <c r="I50" s="27"/>
      <c r="K50" s="4"/>
      <c r="L50" s="5" t="s">
        <v>108</v>
      </c>
      <c r="M50" s="5"/>
      <c r="N50" s="5"/>
      <c r="O50" s="25" t="s">
        <v>109</v>
      </c>
      <c r="P50" s="5"/>
      <c r="Q50" s="5"/>
      <c r="R50" s="6"/>
    </row>
    <row r="51" spans="2:18" ht="15.75" customHeight="1" x14ac:dyDescent="0.2">
      <c r="B51" s="28"/>
      <c r="C51" s="5"/>
      <c r="D51" s="13" t="s">
        <v>110</v>
      </c>
      <c r="E51" s="41">
        <f>'Member Calcul Vote 1'!E51</f>
        <v>0</v>
      </c>
      <c r="F51" s="13" t="s">
        <v>111</v>
      </c>
      <c r="G51" s="41">
        <f>'Member Calcul Vote 1'!G51</f>
        <v>0</v>
      </c>
      <c r="H51" s="30"/>
      <c r="I51" s="27"/>
      <c r="K51" s="16"/>
      <c r="L51" s="5" t="s">
        <v>112</v>
      </c>
      <c r="M51" s="5"/>
      <c r="N51" s="5"/>
      <c r="O51" s="5" t="s">
        <v>21</v>
      </c>
      <c r="P51" s="36">
        <v>50</v>
      </c>
      <c r="Q51" s="17">
        <f>$E$23*P51</f>
        <v>0</v>
      </c>
      <c r="R51" s="18"/>
    </row>
    <row r="52" spans="2:18" ht="15.75" customHeight="1" x14ac:dyDescent="0.2">
      <c r="B52" s="28"/>
      <c r="C52" s="5"/>
      <c r="D52" s="13" t="s">
        <v>113</v>
      </c>
      <c r="E52" s="41">
        <f>'Member Calcul Vote 1'!E52</f>
        <v>0</v>
      </c>
      <c r="F52" s="13" t="s">
        <v>114</v>
      </c>
      <c r="G52" s="41">
        <f>'Member Calcul Vote 1'!G52</f>
        <v>0</v>
      </c>
      <c r="H52" s="30"/>
      <c r="I52" s="27"/>
      <c r="K52" s="4"/>
      <c r="L52" s="5" t="s">
        <v>115</v>
      </c>
      <c r="M52" s="5"/>
      <c r="N52" s="5"/>
      <c r="O52" s="5"/>
      <c r="P52" s="5"/>
      <c r="Q52" s="5"/>
      <c r="R52" s="6"/>
    </row>
    <row r="53" spans="2:18" ht="15.75" customHeight="1" x14ac:dyDescent="0.2">
      <c r="B53" s="28"/>
      <c r="C53" s="5"/>
      <c r="D53" s="13" t="s">
        <v>116</v>
      </c>
      <c r="E53" s="41">
        <f>'Member Calcul Vote 1'!E53</f>
        <v>0</v>
      </c>
      <c r="F53" s="13" t="s">
        <v>117</v>
      </c>
      <c r="G53" s="41">
        <f>'Member Calcul Vote 1'!G53</f>
        <v>0</v>
      </c>
      <c r="H53" s="30"/>
      <c r="I53" s="27"/>
      <c r="K53" s="16"/>
      <c r="L53" s="5" t="s">
        <v>118</v>
      </c>
      <c r="M53" s="5"/>
      <c r="N53" s="5"/>
      <c r="O53" s="5" t="s">
        <v>56</v>
      </c>
      <c r="P53" s="37">
        <v>0</v>
      </c>
      <c r="Q53" s="17">
        <v>0</v>
      </c>
      <c r="R53" s="18"/>
    </row>
    <row r="54" spans="2:18" ht="15.75" customHeight="1" x14ac:dyDescent="0.2">
      <c r="B54" s="28"/>
      <c r="C54" s="5"/>
      <c r="D54" s="13" t="s">
        <v>119</v>
      </c>
      <c r="E54" s="41">
        <f>'Member Calcul Vote 1'!E54</f>
        <v>0</v>
      </c>
      <c r="F54" s="13" t="s">
        <v>120</v>
      </c>
      <c r="G54" s="41">
        <f>'Member Calcul Vote 1'!G54</f>
        <v>0</v>
      </c>
      <c r="H54" s="30"/>
      <c r="I54" s="27"/>
      <c r="K54" s="4"/>
      <c r="L54" s="38" t="s">
        <v>140</v>
      </c>
      <c r="M54" s="5"/>
      <c r="N54" s="5"/>
      <c r="O54" s="5"/>
      <c r="P54" s="5"/>
      <c r="Q54" s="5"/>
      <c r="R54" s="6"/>
    </row>
    <row r="55" spans="2:18" ht="15.75" customHeight="1" x14ac:dyDescent="0.2">
      <c r="B55" s="28"/>
      <c r="C55" s="5"/>
      <c r="D55" s="13" t="s">
        <v>122</v>
      </c>
      <c r="E55" s="41">
        <f>'Member Calcul Vote 1'!E55</f>
        <v>0</v>
      </c>
      <c r="F55" s="13" t="s">
        <v>123</v>
      </c>
      <c r="G55" s="41">
        <f>'Member Calcul Vote 1'!G55</f>
        <v>0</v>
      </c>
      <c r="H55" s="30"/>
      <c r="I55" s="27"/>
      <c r="K55" s="4"/>
      <c r="L55" s="5"/>
      <c r="M55" s="5"/>
      <c r="N55" s="5"/>
      <c r="O55" s="5"/>
      <c r="P55" s="5"/>
      <c r="Q55" s="5"/>
      <c r="R55" s="6"/>
    </row>
    <row r="56" spans="2:18" ht="15.75" customHeight="1" x14ac:dyDescent="0.2">
      <c r="B56" s="28"/>
      <c r="C56" s="5"/>
      <c r="D56" s="13" t="s">
        <v>124</v>
      </c>
      <c r="E56" s="41">
        <f>'Member Calcul Vote 1'!E56</f>
        <v>0</v>
      </c>
      <c r="F56" s="13" t="s">
        <v>125</v>
      </c>
      <c r="G56" s="41">
        <f>'Member Calcul Vote 1'!G56</f>
        <v>0</v>
      </c>
      <c r="H56" s="30"/>
      <c r="I56" s="27"/>
      <c r="K56" s="4"/>
      <c r="L56" s="5"/>
      <c r="M56" s="5"/>
      <c r="N56" s="5"/>
      <c r="O56" s="5"/>
      <c r="P56" s="5"/>
      <c r="Q56" s="5"/>
      <c r="R56" s="6"/>
    </row>
    <row r="57" spans="2:18" ht="15.75" customHeight="1" x14ac:dyDescent="0.2">
      <c r="B57" s="28"/>
      <c r="C57" s="5"/>
      <c r="D57" s="13" t="s">
        <v>126</v>
      </c>
      <c r="E57" s="41">
        <f>'Member Calcul Vote 1'!E57</f>
        <v>0</v>
      </c>
      <c r="F57" s="13" t="s">
        <v>127</v>
      </c>
      <c r="G57" s="41">
        <f>'Member Calcul Vote 1'!G57</f>
        <v>0</v>
      </c>
      <c r="H57" s="30"/>
      <c r="I57" s="27"/>
      <c r="K57" s="16"/>
      <c r="L57" s="5"/>
      <c r="M57" s="5"/>
      <c r="N57" s="5"/>
      <c r="O57" s="31" t="s">
        <v>76</v>
      </c>
      <c r="P57" s="32"/>
      <c r="Q57" s="33">
        <f>SUM(Q44:Q53)</f>
        <v>1700</v>
      </c>
      <c r="R57" s="18"/>
    </row>
    <row r="58" spans="2:18" ht="15.75" customHeight="1" x14ac:dyDescent="0.2">
      <c r="B58" s="28"/>
      <c r="C58" s="5"/>
      <c r="D58" s="13" t="s">
        <v>128</v>
      </c>
      <c r="E58" s="41">
        <f>'Member Calcul Vote 1'!E58</f>
        <v>0</v>
      </c>
      <c r="F58" s="13" t="s">
        <v>129</v>
      </c>
      <c r="G58" s="41">
        <f>'Member Calcul Vote 1'!G58</f>
        <v>0</v>
      </c>
      <c r="H58" s="30"/>
      <c r="I58" s="27"/>
      <c r="K58" s="8"/>
      <c r="L58" s="9"/>
      <c r="M58" s="9"/>
      <c r="N58" s="9"/>
      <c r="O58" s="9"/>
      <c r="P58" s="9"/>
      <c r="Q58" s="9"/>
      <c r="R58" s="10"/>
    </row>
    <row r="59" spans="2:18" ht="15.75" customHeight="1" x14ac:dyDescent="0.2">
      <c r="B59" s="28"/>
      <c r="C59" s="5"/>
      <c r="D59" s="13" t="s">
        <v>130</v>
      </c>
      <c r="E59" s="41">
        <f>'Member Calcul Vote 1'!E59</f>
        <v>0</v>
      </c>
      <c r="F59" s="13" t="s">
        <v>131</v>
      </c>
      <c r="G59" s="41">
        <f>'Member Calcul Vote 1'!G59</f>
        <v>0</v>
      </c>
      <c r="H59" s="30"/>
      <c r="I59" s="27"/>
    </row>
    <row r="60" spans="2:18" ht="15.75" customHeight="1" x14ac:dyDescent="0.2">
      <c r="B60" s="28"/>
      <c r="C60" s="5"/>
      <c r="D60" s="13" t="s">
        <v>132</v>
      </c>
      <c r="E60" s="41">
        <f>'Member Calcul Vote 1'!E60</f>
        <v>0</v>
      </c>
      <c r="F60" s="13" t="s">
        <v>133</v>
      </c>
      <c r="G60" s="41">
        <f>'Member Calcul Vote 1'!G60</f>
        <v>0</v>
      </c>
      <c r="H60" s="30"/>
      <c r="I60" s="27"/>
      <c r="K60" s="1"/>
      <c r="L60" s="2"/>
      <c r="M60" s="2"/>
      <c r="N60" s="2"/>
      <c r="O60" s="2"/>
      <c r="P60" s="2"/>
      <c r="Q60" s="2"/>
      <c r="R60" s="3"/>
    </row>
    <row r="61" spans="2:18" ht="15.75" customHeight="1" x14ac:dyDescent="0.2">
      <c r="B61" s="28"/>
      <c r="C61" s="5"/>
      <c r="D61" s="13" t="s">
        <v>134</v>
      </c>
      <c r="E61" s="41">
        <f>'Member Calcul Vote 1'!E61</f>
        <v>0</v>
      </c>
      <c r="F61" s="13" t="s">
        <v>135</v>
      </c>
      <c r="G61" s="41">
        <f>'Member Calcul Vote 1'!G61</f>
        <v>0</v>
      </c>
      <c r="H61" s="30"/>
      <c r="I61" s="27"/>
      <c r="K61" s="4"/>
      <c r="L61" s="12" t="s">
        <v>136</v>
      </c>
      <c r="M61" s="5"/>
      <c r="N61" s="5"/>
      <c r="O61" s="5"/>
      <c r="P61" s="5" t="s">
        <v>7</v>
      </c>
      <c r="Q61" s="11"/>
      <c r="R61" s="6"/>
    </row>
    <row r="62" spans="2:18" ht="15.75" customHeight="1" x14ac:dyDescent="0.2">
      <c r="B62" s="28"/>
      <c r="C62" s="5"/>
      <c r="D62" s="13" t="s">
        <v>137</v>
      </c>
      <c r="E62" s="41">
        <f>'Member Calcul Vote 1'!E62</f>
        <v>0</v>
      </c>
      <c r="F62" s="13" t="s">
        <v>138</v>
      </c>
      <c r="G62" s="41">
        <f>'Member Calcul Vote 1'!G62</f>
        <v>0</v>
      </c>
      <c r="H62" s="30"/>
      <c r="I62" s="27"/>
      <c r="K62" s="4"/>
      <c r="L62" s="11"/>
      <c r="M62" s="5"/>
      <c r="N62" s="5"/>
      <c r="O62" s="5"/>
      <c r="P62" s="5"/>
      <c r="Q62" s="13" t="s">
        <v>9</v>
      </c>
      <c r="R62" s="6"/>
    </row>
    <row r="63" spans="2:18" ht="15.75" customHeight="1" x14ac:dyDescent="0.2">
      <c r="B63" s="28"/>
      <c r="D63" s="13" t="s">
        <v>139</v>
      </c>
      <c r="E63" s="41">
        <f>'Member Calcul Vote 1'!E63</f>
        <v>0</v>
      </c>
      <c r="F63" s="13" t="s">
        <v>47</v>
      </c>
      <c r="G63" s="41">
        <f>'Member Calcul Vote 1'!G63</f>
        <v>0</v>
      </c>
      <c r="H63" s="30"/>
      <c r="I63" s="27"/>
      <c r="K63" s="16"/>
      <c r="L63" s="11" t="s">
        <v>91</v>
      </c>
      <c r="M63" s="5"/>
      <c r="N63" s="5"/>
      <c r="O63" s="5" t="s">
        <v>92</v>
      </c>
      <c r="P63" s="17">
        <f>1550+N65</f>
        <v>1625</v>
      </c>
      <c r="Q63" s="17">
        <f>$E$11*$P$63</f>
        <v>1625</v>
      </c>
      <c r="R63" s="18"/>
    </row>
    <row r="64" spans="2:18" ht="15.75" customHeight="1" x14ac:dyDescent="0.2">
      <c r="B64" s="28"/>
      <c r="C64" s="13"/>
      <c r="D64" s="13"/>
      <c r="E64" s="13"/>
      <c r="F64" s="13" t="s">
        <v>51</v>
      </c>
      <c r="G64" s="41">
        <f>'Member Calcul Vote 1'!G64</f>
        <v>0</v>
      </c>
      <c r="H64" s="30"/>
      <c r="I64" s="27"/>
      <c r="K64" s="4"/>
      <c r="L64" s="11"/>
      <c r="M64" s="5"/>
      <c r="N64" s="5"/>
      <c r="O64" s="5"/>
      <c r="P64" s="5"/>
      <c r="Q64" s="5"/>
      <c r="R64" s="6"/>
    </row>
    <row r="65" spans="2:18" ht="15.75" customHeight="1" x14ac:dyDescent="0.2">
      <c r="B65" s="28"/>
      <c r="C65" s="13"/>
      <c r="D65" s="13"/>
      <c r="E65" s="13"/>
      <c r="F65" s="13" t="s">
        <v>54</v>
      </c>
      <c r="G65" s="41">
        <f>'Member Calcul Vote 1'!G65</f>
        <v>0</v>
      </c>
      <c r="H65" s="30"/>
      <c r="I65" s="27"/>
      <c r="K65" s="16"/>
      <c r="L65" s="11" t="s">
        <v>142</v>
      </c>
      <c r="M65" s="5"/>
      <c r="N65" s="36">
        <v>75</v>
      </c>
      <c r="O65" s="5" t="s">
        <v>98</v>
      </c>
      <c r="P65" s="36">
        <v>1000</v>
      </c>
      <c r="Q65" s="17">
        <f>$E$13*$P$65</f>
        <v>0</v>
      </c>
      <c r="R65" s="18"/>
    </row>
    <row r="66" spans="2:18" ht="15.75" customHeight="1" x14ac:dyDescent="0.2">
      <c r="B66" s="28"/>
      <c r="C66" s="13"/>
      <c r="D66" s="13"/>
      <c r="E66" s="13"/>
      <c r="F66" s="13" t="s">
        <v>58</v>
      </c>
      <c r="G66" s="41">
        <f>'Member Calcul Vote 1'!G66</f>
        <v>1</v>
      </c>
      <c r="H66" s="30"/>
      <c r="I66" s="27"/>
      <c r="K66" s="16"/>
      <c r="L66" s="5"/>
      <c r="M66" s="5"/>
      <c r="N66" s="5"/>
      <c r="O66" s="5" t="s">
        <v>101</v>
      </c>
      <c r="P66" s="17">
        <f>P63/2</f>
        <v>812.5</v>
      </c>
      <c r="Q66" s="17">
        <f>$E$13*$P$66</f>
        <v>0</v>
      </c>
      <c r="R66" s="18"/>
    </row>
    <row r="67" spans="2:18" ht="15.75" customHeight="1" x14ac:dyDescent="0.2">
      <c r="B67" s="28"/>
      <c r="C67" s="13"/>
      <c r="D67" s="13"/>
      <c r="E67" s="13"/>
      <c r="F67" s="13" t="s">
        <v>61</v>
      </c>
      <c r="G67" s="41">
        <f>'Member Calcul Vote 1'!G67</f>
        <v>0</v>
      </c>
      <c r="H67" s="30"/>
      <c r="I67" s="27"/>
      <c r="K67" s="4"/>
      <c r="L67" s="5"/>
      <c r="M67" s="5"/>
      <c r="N67" s="5"/>
      <c r="O67" s="5"/>
      <c r="P67" s="17"/>
      <c r="Q67" s="5"/>
      <c r="R67" s="6"/>
    </row>
    <row r="68" spans="2:18" ht="15.75" customHeight="1" x14ac:dyDescent="0.2">
      <c r="B68" s="28"/>
      <c r="C68" s="13"/>
      <c r="D68" s="13"/>
      <c r="E68" s="13"/>
      <c r="F68" s="13" t="s">
        <v>66</v>
      </c>
      <c r="G68" s="41">
        <f>'Member Calcul Vote 1'!G68</f>
        <v>0</v>
      </c>
      <c r="H68" s="30"/>
      <c r="I68" s="27"/>
      <c r="K68" s="16"/>
      <c r="L68" s="5"/>
      <c r="M68" s="5"/>
      <c r="N68" s="5"/>
      <c r="O68" s="5" t="s">
        <v>18</v>
      </c>
      <c r="P68" s="36">
        <v>50</v>
      </c>
      <c r="Q68" s="17">
        <f>($E$16+$E$17+$E$18+$E$19+$E$20+$E$21)*$P$68</f>
        <v>0</v>
      </c>
      <c r="R68" s="18"/>
    </row>
    <row r="69" spans="2:18" ht="15.75" customHeight="1" x14ac:dyDescent="0.2">
      <c r="B69" s="28"/>
      <c r="C69" s="13"/>
      <c r="D69" s="13"/>
      <c r="E69" s="13"/>
      <c r="F69" s="13" t="s">
        <v>70</v>
      </c>
      <c r="G69" s="41">
        <f>'Member Calcul Vote 1'!G69</f>
        <v>0</v>
      </c>
      <c r="H69" s="30"/>
      <c r="I69" s="27"/>
      <c r="K69" s="4"/>
      <c r="L69" s="5" t="s">
        <v>108</v>
      </c>
      <c r="M69" s="5"/>
      <c r="N69" s="5"/>
      <c r="O69" s="25" t="s">
        <v>109</v>
      </c>
      <c r="P69" s="5"/>
      <c r="Q69" s="5"/>
      <c r="R69" s="6"/>
    </row>
    <row r="70" spans="2:18" ht="15.75" customHeight="1" x14ac:dyDescent="0.2">
      <c r="B70" s="28"/>
      <c r="C70" s="13"/>
      <c r="D70" s="13"/>
      <c r="E70" s="13"/>
      <c r="F70" s="13" t="s">
        <v>74</v>
      </c>
      <c r="G70" s="41">
        <f>'Member Calcul Vote 1'!G70</f>
        <v>0</v>
      </c>
      <c r="H70" s="30"/>
      <c r="I70" s="27"/>
      <c r="K70" s="16"/>
      <c r="L70" s="5" t="s">
        <v>112</v>
      </c>
      <c r="M70" s="5"/>
      <c r="N70" s="5"/>
      <c r="O70" s="5" t="s">
        <v>21</v>
      </c>
      <c r="P70" s="36">
        <v>50</v>
      </c>
      <c r="Q70" s="17">
        <f>$E$23*P70</f>
        <v>0</v>
      </c>
      <c r="R70" s="18"/>
    </row>
    <row r="71" spans="2:18" ht="15.75" customHeight="1" x14ac:dyDescent="0.2">
      <c r="B71" s="28"/>
      <c r="C71" s="13"/>
      <c r="D71" s="13"/>
      <c r="E71" s="13"/>
      <c r="F71" s="13" t="s">
        <v>77</v>
      </c>
      <c r="G71" s="41">
        <f>'Member Calcul Vote 1'!G71</f>
        <v>0</v>
      </c>
      <c r="H71" s="30"/>
      <c r="I71" s="27"/>
      <c r="K71" s="4"/>
      <c r="L71" s="5" t="s">
        <v>115</v>
      </c>
      <c r="M71" s="5"/>
      <c r="N71" s="5"/>
      <c r="O71" s="5"/>
      <c r="P71" s="5"/>
      <c r="Q71" s="5"/>
      <c r="R71" s="6"/>
    </row>
    <row r="72" spans="2:18" ht="15.75" customHeight="1" x14ac:dyDescent="0.2">
      <c r="B72" s="28"/>
      <c r="C72" s="13"/>
      <c r="D72" s="13"/>
      <c r="E72" s="13"/>
      <c r="F72" s="13" t="s">
        <v>79</v>
      </c>
      <c r="G72" s="41">
        <f>'Member Calcul Vote 1'!G72</f>
        <v>0</v>
      </c>
      <c r="H72" s="30"/>
      <c r="I72" s="27"/>
      <c r="K72" s="16"/>
      <c r="L72" s="5" t="s">
        <v>118</v>
      </c>
      <c r="M72" s="5"/>
      <c r="N72" s="5"/>
      <c r="O72" s="5" t="s">
        <v>56</v>
      </c>
      <c r="P72" s="37">
        <v>0</v>
      </c>
      <c r="Q72" s="17">
        <v>0</v>
      </c>
      <c r="R72" s="18"/>
    </row>
    <row r="73" spans="2:18" ht="15.75" customHeight="1" x14ac:dyDescent="0.2">
      <c r="B73" s="28"/>
      <c r="C73" s="13"/>
      <c r="D73" s="13"/>
      <c r="E73" s="13"/>
      <c r="F73" s="13" t="s">
        <v>81</v>
      </c>
      <c r="G73" s="41">
        <f>'Member Calcul Vote 1'!G73</f>
        <v>0</v>
      </c>
      <c r="H73" s="30"/>
      <c r="I73" s="27"/>
      <c r="K73" s="4"/>
      <c r="L73" s="38" t="s">
        <v>140</v>
      </c>
      <c r="M73" s="5"/>
      <c r="N73" s="5"/>
      <c r="O73" s="5"/>
      <c r="P73" s="5"/>
      <c r="Q73" s="5"/>
      <c r="R73" s="6"/>
    </row>
    <row r="74" spans="2:18" ht="15.75" customHeight="1" x14ac:dyDescent="0.2">
      <c r="B74" s="28"/>
      <c r="C74" s="13"/>
      <c r="D74" s="13"/>
      <c r="E74" s="13"/>
      <c r="F74" s="13" t="s">
        <v>83</v>
      </c>
      <c r="G74" s="41">
        <f>'Member Calcul Vote 1'!G74</f>
        <v>0</v>
      </c>
      <c r="H74" s="30"/>
      <c r="I74" s="27"/>
      <c r="K74" s="4"/>
      <c r="L74" s="5"/>
      <c r="M74" s="5"/>
      <c r="N74" s="5"/>
      <c r="O74" s="5"/>
      <c r="P74" s="5"/>
      <c r="Q74" s="5"/>
      <c r="R74" s="6"/>
    </row>
    <row r="75" spans="2:18" ht="15.75" customHeight="1" x14ac:dyDescent="0.2">
      <c r="B75" s="28"/>
      <c r="C75" s="13"/>
      <c r="D75" s="13"/>
      <c r="E75" s="13"/>
      <c r="F75" s="13" t="s">
        <v>87</v>
      </c>
      <c r="G75" s="41">
        <f>'Member Calcul Vote 1'!G75</f>
        <v>0</v>
      </c>
      <c r="H75" s="30"/>
      <c r="I75" s="27"/>
      <c r="K75" s="4"/>
      <c r="L75" s="5"/>
      <c r="M75" s="5"/>
      <c r="N75" s="5"/>
      <c r="O75" s="5"/>
      <c r="P75" s="5"/>
      <c r="Q75" s="5"/>
      <c r="R75" s="6"/>
    </row>
    <row r="76" spans="2:18" ht="15.75" customHeight="1" x14ac:dyDescent="0.2">
      <c r="B76" s="28"/>
      <c r="C76" s="13"/>
      <c r="D76" s="13"/>
      <c r="E76" s="13"/>
      <c r="F76" s="13" t="s">
        <v>89</v>
      </c>
      <c r="G76" s="41">
        <f>'Member Calcul Vote 1'!G76</f>
        <v>0</v>
      </c>
      <c r="H76" s="30"/>
      <c r="I76" s="27"/>
      <c r="K76" s="16"/>
      <c r="L76" s="5"/>
      <c r="M76" s="5"/>
      <c r="N76" s="5"/>
      <c r="O76" s="31" t="s">
        <v>76</v>
      </c>
      <c r="P76" s="32"/>
      <c r="Q76" s="33">
        <f>SUM(Q63:Q72)</f>
        <v>1625</v>
      </c>
      <c r="R76" s="18"/>
    </row>
    <row r="77" spans="2:18" ht="15.75" customHeight="1" x14ac:dyDescent="0.2">
      <c r="B77" s="28"/>
      <c r="C77" s="13"/>
      <c r="D77" s="13"/>
      <c r="E77" s="13"/>
      <c r="F77" s="13" t="s">
        <v>93</v>
      </c>
      <c r="G77" s="41">
        <f>'Member Calcul Vote 1'!G77</f>
        <v>0</v>
      </c>
      <c r="H77" s="30"/>
      <c r="I77" s="27"/>
      <c r="K77" s="8"/>
      <c r="L77" s="9"/>
      <c r="M77" s="9"/>
      <c r="N77" s="9"/>
      <c r="O77" s="9"/>
      <c r="P77" s="9"/>
      <c r="Q77" s="9"/>
      <c r="R77" s="10"/>
    </row>
    <row r="78" spans="2:18" ht="15.75" customHeight="1" x14ac:dyDescent="0.2">
      <c r="B78" s="28"/>
      <c r="C78" s="13"/>
      <c r="D78" s="13"/>
      <c r="E78" s="13"/>
      <c r="F78" s="13" t="s">
        <v>95</v>
      </c>
      <c r="G78" s="41">
        <f>'Member Calcul Vote 1'!G78</f>
        <v>0</v>
      </c>
      <c r="H78" s="30"/>
      <c r="I78" s="27"/>
    </row>
    <row r="79" spans="2:18" ht="15.75" customHeight="1" x14ac:dyDescent="0.2">
      <c r="B79" s="28"/>
      <c r="C79" s="13"/>
      <c r="D79" s="13"/>
      <c r="E79" s="13"/>
      <c r="F79" s="13" t="s">
        <v>99</v>
      </c>
      <c r="G79" s="41">
        <f>'Member Calcul Vote 1'!G79</f>
        <v>0</v>
      </c>
      <c r="H79" s="30"/>
      <c r="I79" s="27"/>
      <c r="K79" s="1"/>
      <c r="L79" s="2"/>
      <c r="M79" s="2"/>
      <c r="N79" s="2"/>
      <c r="O79" s="2"/>
      <c r="P79" s="2"/>
      <c r="Q79" s="2"/>
      <c r="R79" s="3"/>
    </row>
    <row r="80" spans="2:18" ht="15.75" customHeight="1" x14ac:dyDescent="0.2">
      <c r="B80" s="28"/>
      <c r="C80" s="13"/>
      <c r="D80" s="13"/>
      <c r="E80" s="13"/>
      <c r="F80" s="13" t="s">
        <v>102</v>
      </c>
      <c r="G80" s="41">
        <f>'Member Calcul Vote 1'!G80</f>
        <v>0</v>
      </c>
      <c r="H80" s="30"/>
      <c r="I80" s="27"/>
      <c r="K80" s="4"/>
      <c r="L80" s="12" t="s">
        <v>141</v>
      </c>
      <c r="M80" s="5"/>
      <c r="N80" s="5"/>
      <c r="O80" s="5"/>
      <c r="P80" s="5" t="s">
        <v>7</v>
      </c>
      <c r="Q80" s="11"/>
      <c r="R80" s="6"/>
    </row>
    <row r="81" spans="2:18" ht="15.75" customHeight="1" x14ac:dyDescent="0.2">
      <c r="B81" s="28"/>
      <c r="C81" s="13"/>
      <c r="D81" s="13"/>
      <c r="E81" s="13"/>
      <c r="F81" s="13" t="s">
        <v>104</v>
      </c>
      <c r="G81" s="41">
        <f>'Member Calcul Vote 1'!G81</f>
        <v>0</v>
      </c>
      <c r="H81" s="30"/>
      <c r="I81" s="27"/>
      <c r="K81" s="4"/>
      <c r="L81" s="11"/>
      <c r="M81" s="5"/>
      <c r="N81" s="5"/>
      <c r="O81" s="5"/>
      <c r="P81" s="5"/>
      <c r="Q81" s="13" t="s">
        <v>9</v>
      </c>
      <c r="R81" s="6"/>
    </row>
    <row r="82" spans="2:18" ht="15.75" customHeight="1" x14ac:dyDescent="0.2">
      <c r="B82" s="28"/>
      <c r="C82" s="13"/>
      <c r="D82" s="13"/>
      <c r="E82" s="13"/>
      <c r="F82" s="13" t="s">
        <v>106</v>
      </c>
      <c r="G82" s="41">
        <f>'Member Calcul Vote 1'!G82</f>
        <v>0</v>
      </c>
      <c r="H82" s="30"/>
      <c r="I82" s="27"/>
      <c r="K82" s="16"/>
      <c r="L82" s="11" t="s">
        <v>91</v>
      </c>
      <c r="M82" s="5"/>
      <c r="N82" s="5"/>
      <c r="O82" s="5" t="s">
        <v>92</v>
      </c>
      <c r="P82" s="17">
        <f>1550+N84</f>
        <v>1550</v>
      </c>
      <c r="Q82" s="17">
        <f>$E$11*$P$82</f>
        <v>1550</v>
      </c>
      <c r="R82" s="18"/>
    </row>
    <row r="83" spans="2:18" ht="15.75" customHeight="1" x14ac:dyDescent="0.2">
      <c r="B83" s="28"/>
      <c r="C83" s="13"/>
      <c r="D83" s="13"/>
      <c r="E83" s="13"/>
      <c r="F83" s="13" t="s">
        <v>110</v>
      </c>
      <c r="G83" s="41">
        <f>'Member Calcul Vote 1'!G83</f>
        <v>0</v>
      </c>
      <c r="H83" s="30"/>
      <c r="I83" s="27"/>
      <c r="K83" s="4"/>
      <c r="L83" s="11"/>
      <c r="M83" s="5"/>
      <c r="N83" s="5"/>
      <c r="O83" s="5"/>
      <c r="P83" s="5"/>
      <c r="Q83" s="5"/>
      <c r="R83" s="6"/>
    </row>
    <row r="84" spans="2:18" ht="15.75" customHeight="1" x14ac:dyDescent="0.2">
      <c r="B84" s="28"/>
      <c r="C84" s="13"/>
      <c r="D84" s="13"/>
      <c r="E84" s="13"/>
      <c r="F84" s="13" t="s">
        <v>113</v>
      </c>
      <c r="G84" s="41">
        <f>'Member Calcul Vote 1'!G84</f>
        <v>0</v>
      </c>
      <c r="H84" s="30"/>
      <c r="I84" s="27"/>
      <c r="K84" s="16"/>
      <c r="L84" s="11" t="s">
        <v>142</v>
      </c>
      <c r="M84" s="5"/>
      <c r="N84" s="36">
        <v>0</v>
      </c>
      <c r="O84" s="5" t="s">
        <v>98</v>
      </c>
      <c r="P84" s="36">
        <v>1000</v>
      </c>
      <c r="Q84" s="17">
        <f>$E$13*$P$84</f>
        <v>0</v>
      </c>
      <c r="R84" s="18"/>
    </row>
    <row r="85" spans="2:18" ht="15.75" customHeight="1" x14ac:dyDescent="0.2">
      <c r="B85" s="28"/>
      <c r="C85" s="13"/>
      <c r="D85" s="13"/>
      <c r="E85" s="13"/>
      <c r="F85" s="13" t="s">
        <v>116</v>
      </c>
      <c r="G85" s="41">
        <f>'Member Calcul Vote 1'!G85</f>
        <v>0</v>
      </c>
      <c r="H85" s="30"/>
      <c r="I85" s="27"/>
      <c r="K85" s="16"/>
      <c r="L85" s="5"/>
      <c r="M85" s="5"/>
      <c r="N85" s="5"/>
      <c r="O85" s="5" t="s">
        <v>101</v>
      </c>
      <c r="P85" s="17">
        <f>P82/2</f>
        <v>775</v>
      </c>
      <c r="Q85" s="17">
        <f>$E$13*$P$85</f>
        <v>0</v>
      </c>
      <c r="R85" s="18"/>
    </row>
    <row r="86" spans="2:18" ht="15.75" customHeight="1" x14ac:dyDescent="0.2">
      <c r="B86" s="28"/>
      <c r="C86" s="13"/>
      <c r="D86" s="13"/>
      <c r="E86" s="13"/>
      <c r="F86" s="13" t="s">
        <v>119</v>
      </c>
      <c r="G86" s="41">
        <f>'Member Calcul Vote 1'!G86</f>
        <v>0</v>
      </c>
      <c r="H86" s="30"/>
      <c r="I86" s="27"/>
      <c r="K86" s="4"/>
      <c r="L86" s="5"/>
      <c r="M86" s="5"/>
      <c r="N86" s="5"/>
      <c r="O86" s="5"/>
      <c r="P86" s="17"/>
      <c r="Q86" s="5"/>
      <c r="R86" s="6"/>
    </row>
    <row r="87" spans="2:18" ht="15.75" customHeight="1" x14ac:dyDescent="0.2">
      <c r="B87" s="28"/>
      <c r="C87" s="13"/>
      <c r="D87" s="13"/>
      <c r="E87" s="13"/>
      <c r="F87" s="13" t="s">
        <v>122</v>
      </c>
      <c r="G87" s="41">
        <f>'Member Calcul Vote 1'!G87</f>
        <v>0</v>
      </c>
      <c r="H87" s="30"/>
      <c r="I87" s="27"/>
      <c r="K87" s="16"/>
      <c r="L87" s="5"/>
      <c r="M87" s="5"/>
      <c r="N87" s="5"/>
      <c r="O87" s="5" t="s">
        <v>18</v>
      </c>
      <c r="P87" s="36">
        <v>50</v>
      </c>
      <c r="Q87" s="17">
        <f>($E$16+$E$17+$E$18+$E$19+$E$20+$E$21)*$P$87</f>
        <v>0</v>
      </c>
      <c r="R87" s="18"/>
    </row>
    <row r="88" spans="2:18" ht="15.75" customHeight="1" x14ac:dyDescent="0.2">
      <c r="B88" s="28"/>
      <c r="C88" s="13"/>
      <c r="D88" s="13"/>
      <c r="E88" s="13"/>
      <c r="F88" s="13" t="s">
        <v>124</v>
      </c>
      <c r="G88" s="41">
        <f>'Member Calcul Vote 1'!G88</f>
        <v>0</v>
      </c>
      <c r="H88" s="30"/>
      <c r="I88" s="27"/>
      <c r="K88" s="4"/>
      <c r="L88" s="5" t="s">
        <v>108</v>
      </c>
      <c r="M88" s="5"/>
      <c r="N88" s="5"/>
      <c r="O88" s="25" t="s">
        <v>109</v>
      </c>
      <c r="P88" s="5"/>
      <c r="Q88" s="5"/>
      <c r="R88" s="6"/>
    </row>
    <row r="89" spans="2:18" ht="15.75" customHeight="1" x14ac:dyDescent="0.2">
      <c r="B89" s="28"/>
      <c r="C89" s="13"/>
      <c r="D89" s="13"/>
      <c r="E89" s="13"/>
      <c r="F89" s="13" t="s">
        <v>126</v>
      </c>
      <c r="G89" s="41">
        <f>'Member Calcul Vote 1'!G89</f>
        <v>0</v>
      </c>
      <c r="H89" s="30"/>
      <c r="I89" s="27"/>
      <c r="K89" s="16"/>
      <c r="L89" s="5" t="s">
        <v>112</v>
      </c>
      <c r="M89" s="5"/>
      <c r="N89" s="5"/>
      <c r="O89" s="5" t="s">
        <v>21</v>
      </c>
      <c r="P89" s="36">
        <v>50</v>
      </c>
      <c r="Q89" s="17">
        <f>$E$23*P89</f>
        <v>0</v>
      </c>
      <c r="R89" s="18"/>
    </row>
    <row r="90" spans="2:18" ht="15.75" customHeight="1" x14ac:dyDescent="0.2">
      <c r="B90" s="28"/>
      <c r="C90" s="13"/>
      <c r="D90" s="13"/>
      <c r="E90" s="13"/>
      <c r="F90" s="13" t="s">
        <v>128</v>
      </c>
      <c r="G90" s="41">
        <f>'Member Calcul Vote 1'!G90</f>
        <v>0</v>
      </c>
      <c r="H90" s="30"/>
      <c r="K90" s="4"/>
      <c r="L90" s="5" t="s">
        <v>115</v>
      </c>
      <c r="M90" s="5"/>
      <c r="N90" s="5"/>
      <c r="O90" s="5"/>
      <c r="P90" s="5"/>
      <c r="Q90" s="5"/>
      <c r="R90" s="6"/>
    </row>
    <row r="91" spans="2:18" ht="15.75" customHeight="1" x14ac:dyDescent="0.2">
      <c r="B91" s="28"/>
      <c r="C91" s="13"/>
      <c r="D91" s="13"/>
      <c r="E91" s="13"/>
      <c r="F91" s="13" t="s">
        <v>130</v>
      </c>
      <c r="G91" s="41">
        <f>'Member Calcul Vote 1'!G91</f>
        <v>0</v>
      </c>
      <c r="H91" s="30"/>
      <c r="K91" s="16"/>
      <c r="L91" s="5" t="s">
        <v>118</v>
      </c>
      <c r="M91" s="5"/>
      <c r="N91" s="5"/>
      <c r="O91" s="5" t="s">
        <v>56</v>
      </c>
      <c r="P91" s="37">
        <v>0</v>
      </c>
      <c r="Q91" s="17">
        <v>0</v>
      </c>
      <c r="R91" s="18"/>
    </row>
    <row r="92" spans="2:18" ht="15.75" customHeight="1" x14ac:dyDescent="0.2">
      <c r="B92" s="28"/>
      <c r="C92" s="13"/>
      <c r="D92" s="13"/>
      <c r="E92" s="13"/>
      <c r="F92" s="13" t="s">
        <v>132</v>
      </c>
      <c r="G92" s="41">
        <f>'Member Calcul Vote 1'!G92</f>
        <v>0</v>
      </c>
      <c r="H92" s="30"/>
      <c r="K92" s="4"/>
      <c r="L92" s="38" t="s">
        <v>140</v>
      </c>
      <c r="M92" s="5"/>
      <c r="N92" s="5"/>
      <c r="O92" s="5"/>
      <c r="P92" s="5"/>
      <c r="Q92" s="5"/>
      <c r="R92" s="6"/>
    </row>
    <row r="93" spans="2:18" ht="15.75" customHeight="1" x14ac:dyDescent="0.2">
      <c r="B93" s="28"/>
      <c r="C93" s="13"/>
      <c r="D93" s="13"/>
      <c r="E93" s="13"/>
      <c r="F93" s="13" t="s">
        <v>134</v>
      </c>
      <c r="G93" s="41">
        <f>'Member Calcul Vote 1'!G93</f>
        <v>0</v>
      </c>
      <c r="H93" s="30"/>
      <c r="K93" s="4"/>
      <c r="L93" s="5"/>
      <c r="M93" s="5"/>
      <c r="N93" s="5"/>
      <c r="O93" s="5"/>
      <c r="P93" s="5"/>
      <c r="Q93" s="5"/>
      <c r="R93" s="6"/>
    </row>
    <row r="94" spans="2:18" ht="15.75" customHeight="1" x14ac:dyDescent="0.2">
      <c r="B94" s="28"/>
      <c r="C94" s="13"/>
      <c r="D94" s="13"/>
      <c r="E94" s="13"/>
      <c r="F94" s="13" t="s">
        <v>137</v>
      </c>
      <c r="G94" s="41">
        <f>'Member Calcul Vote 1'!G94</f>
        <v>0</v>
      </c>
      <c r="H94" s="30"/>
      <c r="K94" s="4"/>
      <c r="L94" s="5"/>
      <c r="M94" s="5"/>
      <c r="N94" s="5"/>
      <c r="O94" s="5"/>
      <c r="P94" s="5"/>
      <c r="Q94" s="5"/>
      <c r="R94" s="6"/>
    </row>
    <row r="95" spans="2:18" ht="15.75" customHeight="1" x14ac:dyDescent="0.2">
      <c r="B95" s="8"/>
      <c r="C95" s="9"/>
      <c r="D95" s="9"/>
      <c r="E95" s="9"/>
      <c r="F95" s="39"/>
      <c r="G95" s="9"/>
      <c r="H95" s="10"/>
      <c r="K95" s="16"/>
      <c r="L95" s="5"/>
      <c r="M95" s="5"/>
      <c r="N95" s="5"/>
      <c r="O95" s="31" t="s">
        <v>76</v>
      </c>
      <c r="P95" s="32"/>
      <c r="Q95" s="33">
        <f>SUM(Q82:Q91)</f>
        <v>1550</v>
      </c>
      <c r="R95" s="18"/>
    </row>
    <row r="96" spans="2:18" ht="15.75" customHeight="1" x14ac:dyDescent="0.2">
      <c r="F96" s="40"/>
      <c r="K96" s="8"/>
      <c r="L96" s="9"/>
      <c r="M96" s="9"/>
      <c r="N96" s="9"/>
      <c r="O96" s="9"/>
      <c r="P96" s="9"/>
      <c r="Q96" s="9"/>
      <c r="R96" s="10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1005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" customWidth="1"/>
    <col min="3" max="3" width="44.1640625" customWidth="1"/>
    <col min="4" max="4" width="19.1640625" customWidth="1"/>
    <col min="5" max="5" width="6.6640625" customWidth="1"/>
    <col min="6" max="6" width="15.1640625" customWidth="1"/>
    <col min="7" max="8" width="5" customWidth="1"/>
    <col min="9" max="9" width="4.6640625" customWidth="1"/>
    <col min="10" max="10" width="5.1640625" customWidth="1"/>
    <col min="11" max="11" width="5.5" customWidth="1"/>
    <col min="12" max="12" width="22.5" customWidth="1"/>
    <col min="13" max="13" width="7.5" customWidth="1"/>
    <col min="14" max="14" width="13.5" customWidth="1"/>
    <col min="15" max="15" width="42.5" customWidth="1"/>
    <col min="16" max="16" width="8.6640625" customWidth="1"/>
    <col min="17" max="17" width="22.83203125" customWidth="1"/>
    <col min="18" max="19" width="5.5" customWidth="1"/>
  </cols>
  <sheetData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9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 t="s">
        <v>146</v>
      </c>
      <c r="M3" s="5"/>
      <c r="N3" s="5"/>
      <c r="O3" s="5"/>
      <c r="P3" s="5"/>
      <c r="Q3" s="5"/>
      <c r="R3" s="6"/>
    </row>
    <row r="4" spans="2:19" x14ac:dyDescent="0.2">
      <c r="B4" s="4"/>
      <c r="C4" s="5" t="s">
        <v>2</v>
      </c>
      <c r="D4" s="5"/>
      <c r="E4" s="5"/>
      <c r="F4" s="5"/>
      <c r="G4" s="5"/>
      <c r="H4" s="5"/>
      <c r="I4" s="5"/>
      <c r="J4" s="5"/>
      <c r="K4" s="5"/>
      <c r="L4" s="5" t="s">
        <v>3</v>
      </c>
      <c r="M4" s="5"/>
      <c r="N4" s="5"/>
      <c r="O4" s="5"/>
      <c r="P4" s="5"/>
      <c r="Q4" s="5"/>
      <c r="R4" s="6"/>
    </row>
    <row r="5" spans="2:19" x14ac:dyDescent="0.2">
      <c r="B5" s="4"/>
      <c r="C5" s="7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9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2:19" x14ac:dyDescent="0.2">
      <c r="B7" s="5"/>
      <c r="C7" s="5"/>
      <c r="D7" s="5"/>
      <c r="E7" s="5"/>
      <c r="F7" s="5"/>
      <c r="G7" s="5"/>
      <c r="H7" s="5"/>
      <c r="K7" s="5"/>
      <c r="L7" s="5"/>
      <c r="M7" s="5"/>
      <c r="N7" s="5"/>
      <c r="O7" s="5"/>
      <c r="P7" s="5"/>
      <c r="Q7" s="5"/>
      <c r="R7" s="5"/>
    </row>
    <row r="8" spans="2:19" x14ac:dyDescent="0.2">
      <c r="B8" s="1"/>
      <c r="C8" s="2"/>
      <c r="D8" s="2"/>
      <c r="E8" s="2"/>
      <c r="F8" s="2"/>
      <c r="G8" s="2"/>
      <c r="H8" s="3"/>
      <c r="K8" s="1"/>
      <c r="L8" s="2"/>
      <c r="M8" s="2"/>
      <c r="N8" s="2"/>
      <c r="O8" s="2"/>
      <c r="P8" s="2"/>
      <c r="Q8" s="2"/>
      <c r="R8" s="3"/>
    </row>
    <row r="9" spans="2:19" x14ac:dyDescent="0.2">
      <c r="B9" s="4"/>
      <c r="C9" s="11" t="s">
        <v>144</v>
      </c>
      <c r="D9" s="5"/>
      <c r="E9" s="5"/>
      <c r="F9" s="5"/>
      <c r="G9" s="5"/>
      <c r="H9" s="6"/>
      <c r="K9" s="4"/>
      <c r="L9" s="12" t="s">
        <v>6</v>
      </c>
      <c r="M9" s="5"/>
      <c r="N9" s="5"/>
      <c r="O9" s="5"/>
      <c r="P9" s="5" t="s">
        <v>7</v>
      </c>
      <c r="Q9" s="11"/>
      <c r="R9" s="6"/>
    </row>
    <row r="10" spans="2:19" x14ac:dyDescent="0.2">
      <c r="B10" s="4"/>
      <c r="C10" s="5"/>
      <c r="D10" s="5"/>
      <c r="E10" s="5" t="s">
        <v>8</v>
      </c>
      <c r="F10" s="5"/>
      <c r="G10" s="5"/>
      <c r="H10" s="6"/>
      <c r="K10" s="4"/>
      <c r="L10" s="11"/>
      <c r="M10" s="5"/>
      <c r="N10" s="5"/>
      <c r="O10" s="5"/>
      <c r="P10" s="5"/>
      <c r="Q10" s="13" t="s">
        <v>9</v>
      </c>
      <c r="R10" s="6"/>
    </row>
    <row r="11" spans="2:19" x14ac:dyDescent="0.2">
      <c r="B11" s="4"/>
      <c r="C11" s="11" t="s">
        <v>10</v>
      </c>
      <c r="D11" s="5"/>
      <c r="E11" s="41">
        <f>'Member Calcul Vote 1'!E11</f>
        <v>1</v>
      </c>
      <c r="F11" s="15"/>
      <c r="G11" s="5"/>
      <c r="H11" s="6"/>
      <c r="K11" s="16"/>
      <c r="M11" s="5"/>
      <c r="N11" s="5"/>
      <c r="O11" s="5"/>
      <c r="P11" s="17"/>
      <c r="Q11" s="17"/>
      <c r="R11" s="18"/>
      <c r="S11" s="19"/>
    </row>
    <row r="12" spans="2:19" x14ac:dyDescent="0.2">
      <c r="B12" s="4"/>
      <c r="C12" s="5"/>
      <c r="D12" s="5"/>
      <c r="E12" s="5" t="s">
        <v>8</v>
      </c>
      <c r="F12" s="5"/>
      <c r="G12" s="5"/>
      <c r="H12" s="6"/>
      <c r="K12" s="4"/>
      <c r="L12" s="5"/>
      <c r="M12" s="5"/>
      <c r="N12" s="5"/>
      <c r="O12" s="5"/>
      <c r="P12" s="5"/>
      <c r="Q12" s="5"/>
      <c r="R12" s="6"/>
    </row>
    <row r="13" spans="2:19" x14ac:dyDescent="0.2">
      <c r="B13" s="20"/>
      <c r="C13" s="11" t="s">
        <v>11</v>
      </c>
      <c r="D13" s="5"/>
      <c r="E13" s="41">
        <f>'Member Calcul Vote 1'!E13</f>
        <v>0</v>
      </c>
      <c r="F13" s="15"/>
      <c r="G13" s="15"/>
      <c r="H13" s="21"/>
      <c r="I13" s="22"/>
      <c r="K13" s="16"/>
      <c r="L13" s="11" t="s">
        <v>12</v>
      </c>
      <c r="M13" s="5"/>
      <c r="N13" s="5" t="s">
        <v>13</v>
      </c>
      <c r="O13" s="5" t="s">
        <v>14</v>
      </c>
      <c r="P13" s="36">
        <v>1000</v>
      </c>
      <c r="Q13" s="17">
        <v>0</v>
      </c>
      <c r="R13" s="18"/>
      <c r="S13" s="19"/>
    </row>
    <row r="14" spans="2:19" x14ac:dyDescent="0.2">
      <c r="B14" s="4"/>
      <c r="C14" s="5"/>
      <c r="D14" s="5"/>
      <c r="E14" s="5"/>
      <c r="F14" s="5"/>
      <c r="G14" s="5"/>
      <c r="H14" s="6"/>
      <c r="K14" s="16"/>
      <c r="L14" s="5"/>
      <c r="M14" s="5"/>
      <c r="N14" s="5"/>
      <c r="O14" s="5" t="s">
        <v>15</v>
      </c>
      <c r="P14" s="17"/>
      <c r="Q14" s="17"/>
      <c r="R14" s="18"/>
      <c r="S14" s="19"/>
    </row>
    <row r="15" spans="2:19" x14ac:dyDescent="0.2">
      <c r="B15" s="4"/>
      <c r="C15" s="11" t="s">
        <v>16</v>
      </c>
      <c r="D15" s="5"/>
      <c r="E15" s="5" t="s">
        <v>8</v>
      </c>
      <c r="F15" s="5"/>
      <c r="G15" s="5"/>
      <c r="H15" s="6"/>
      <c r="K15" s="4"/>
      <c r="L15" s="5"/>
      <c r="M15" s="5"/>
      <c r="N15" s="5"/>
      <c r="O15" s="5"/>
      <c r="P15" s="17"/>
      <c r="Q15" s="5"/>
      <c r="R15" s="6"/>
    </row>
    <row r="16" spans="2:19" x14ac:dyDescent="0.2">
      <c r="B16" s="4"/>
      <c r="C16" s="5" t="s">
        <v>17</v>
      </c>
      <c r="D16" s="5"/>
      <c r="E16" s="41">
        <f>'Member Calcul Vote 1'!E16</f>
        <v>0</v>
      </c>
      <c r="F16" s="15"/>
      <c r="G16" s="5"/>
      <c r="H16" s="6"/>
      <c r="K16" s="16"/>
      <c r="L16" s="5"/>
      <c r="M16" s="5"/>
      <c r="N16" s="5"/>
      <c r="O16" s="5" t="s">
        <v>18</v>
      </c>
      <c r="P16" s="36">
        <v>50</v>
      </c>
      <c r="Q16" s="17">
        <f>($E$16+$E$17+$E$18+$E$19+$E$20+$E$21)*$P$16</f>
        <v>0</v>
      </c>
      <c r="R16" s="18"/>
      <c r="S16" s="19"/>
    </row>
    <row r="17" spans="2:20" x14ac:dyDescent="0.2">
      <c r="B17" s="4"/>
      <c r="C17" s="5" t="s">
        <v>19</v>
      </c>
      <c r="D17" s="5"/>
      <c r="E17" s="41">
        <f>'Member Calcul Vote 1'!E17</f>
        <v>0</v>
      </c>
      <c r="F17" s="15"/>
      <c r="G17" s="5"/>
      <c r="H17" s="6"/>
      <c r="K17" s="4"/>
      <c r="L17" s="5"/>
      <c r="M17" s="5"/>
      <c r="N17" s="5"/>
      <c r="O17" s="25" t="s">
        <v>109</v>
      </c>
      <c r="P17" s="5"/>
      <c r="Q17" s="5"/>
      <c r="R17" s="6"/>
    </row>
    <row r="18" spans="2:20" x14ac:dyDescent="0.2">
      <c r="B18" s="4"/>
      <c r="C18" s="5" t="s">
        <v>20</v>
      </c>
      <c r="D18" s="5"/>
      <c r="E18" s="41">
        <f>'Member Calcul Vote 1'!E18</f>
        <v>0</v>
      </c>
      <c r="F18" s="15"/>
      <c r="G18" s="5"/>
      <c r="H18" s="6"/>
      <c r="K18" s="16"/>
      <c r="L18" s="5"/>
      <c r="M18" s="5"/>
      <c r="N18" s="5"/>
      <c r="O18" s="5" t="s">
        <v>21</v>
      </c>
      <c r="P18" s="36">
        <v>0</v>
      </c>
      <c r="Q18" s="17">
        <v>0</v>
      </c>
      <c r="R18" s="18"/>
      <c r="S18" s="19"/>
      <c r="T18" s="7"/>
    </row>
    <row r="19" spans="2:20" x14ac:dyDescent="0.2">
      <c r="B19" s="4"/>
      <c r="C19" s="5" t="s">
        <v>22</v>
      </c>
      <c r="D19" s="5"/>
      <c r="E19" s="41">
        <f>'Member Calcul Vote 1'!E19</f>
        <v>0</v>
      </c>
      <c r="F19" s="15"/>
      <c r="G19" s="5"/>
      <c r="H19" s="6"/>
      <c r="K19" s="4"/>
      <c r="L19" s="5"/>
      <c r="M19" s="5"/>
      <c r="N19" s="5"/>
      <c r="O19" s="5"/>
      <c r="P19" s="5"/>
      <c r="Q19" s="5"/>
      <c r="R19" s="6"/>
      <c r="T19" s="7"/>
    </row>
    <row r="20" spans="2:20" x14ac:dyDescent="0.2">
      <c r="B20" s="4"/>
      <c r="C20" s="5" t="s">
        <v>23</v>
      </c>
      <c r="D20" s="5"/>
      <c r="E20" s="41">
        <f>'Member Calcul Vote 1'!E20</f>
        <v>0</v>
      </c>
      <c r="F20" s="15"/>
      <c r="G20" s="5"/>
      <c r="H20" s="6"/>
      <c r="K20" s="16"/>
      <c r="L20" s="5"/>
      <c r="M20" s="5"/>
      <c r="N20" s="5"/>
      <c r="O20" s="5" t="s">
        <v>24</v>
      </c>
      <c r="P20" s="36">
        <v>250</v>
      </c>
      <c r="Q20" s="17">
        <f>$P$20*1</f>
        <v>250</v>
      </c>
      <c r="R20" s="18"/>
      <c r="T20" s="7"/>
    </row>
    <row r="21" spans="2:20" x14ac:dyDescent="0.2">
      <c r="B21" s="4"/>
      <c r="C21" s="5" t="s">
        <v>25</v>
      </c>
      <c r="D21" s="5"/>
      <c r="E21" s="41">
        <f>'Member Calcul Vote 1'!E21</f>
        <v>0</v>
      </c>
      <c r="F21" s="15"/>
      <c r="G21" s="5"/>
      <c r="H21" s="6"/>
      <c r="K21" s="4"/>
      <c r="L21" s="5"/>
      <c r="M21" s="5"/>
      <c r="N21" s="5"/>
      <c r="O21" s="5"/>
      <c r="P21" s="5"/>
      <c r="Q21" s="5"/>
      <c r="R21" s="6"/>
      <c r="T21" s="7"/>
    </row>
    <row r="22" spans="2:20" x14ac:dyDescent="0.2">
      <c r="B22" s="4"/>
      <c r="C22" s="25"/>
      <c r="D22" s="25"/>
      <c r="E22" s="5" t="s">
        <v>8</v>
      </c>
      <c r="F22" s="5"/>
      <c r="G22" s="5"/>
      <c r="H22" s="6"/>
      <c r="K22" s="16"/>
      <c r="L22" s="5"/>
      <c r="M22" s="5"/>
      <c r="N22" s="5"/>
      <c r="O22" s="5" t="s">
        <v>26</v>
      </c>
      <c r="P22" s="36">
        <v>400</v>
      </c>
      <c r="Q22" s="17">
        <f>IF(M27=1,P22*1,0)</f>
        <v>400</v>
      </c>
      <c r="R22" s="18"/>
      <c r="S22" s="19"/>
      <c r="T22" s="7"/>
    </row>
    <row r="23" spans="2:20" x14ac:dyDescent="0.2">
      <c r="B23" s="4"/>
      <c r="C23" s="11" t="s">
        <v>27</v>
      </c>
      <c r="D23" s="5"/>
      <c r="E23" s="41">
        <f>'Member Calcul Vote 1'!E23</f>
        <v>0</v>
      </c>
      <c r="F23" s="15"/>
      <c r="G23" s="5"/>
      <c r="H23" s="6"/>
      <c r="K23" s="4"/>
      <c r="L23" s="5" t="s">
        <v>28</v>
      </c>
      <c r="M23" s="5"/>
      <c r="N23" s="5"/>
      <c r="O23" s="5" t="s">
        <v>29</v>
      </c>
      <c r="P23" s="36">
        <v>750</v>
      </c>
      <c r="Q23" s="17">
        <f>IF(M27=2,P23*1,0)</f>
        <v>0</v>
      </c>
      <c r="R23" s="6"/>
      <c r="T23" s="7"/>
    </row>
    <row r="24" spans="2:20" x14ac:dyDescent="0.2">
      <c r="B24" s="4"/>
      <c r="C24" s="25" t="s">
        <v>30</v>
      </c>
      <c r="D24" s="5"/>
      <c r="E24" s="5" t="s">
        <v>8</v>
      </c>
      <c r="F24" s="5"/>
      <c r="G24" s="5"/>
      <c r="H24" s="6"/>
      <c r="K24" s="16"/>
      <c r="L24" s="5" t="s">
        <v>31</v>
      </c>
      <c r="M24" s="5">
        <f>'IPv4 Category Calculation'!E18</f>
        <v>1</v>
      </c>
      <c r="N24" s="5"/>
      <c r="O24" s="5" t="s">
        <v>32</v>
      </c>
      <c r="P24" s="36">
        <v>1100</v>
      </c>
      <c r="Q24" s="17">
        <f>IF(M27=3,P24*1,0)</f>
        <v>0</v>
      </c>
      <c r="R24" s="18"/>
      <c r="S24" s="19"/>
    </row>
    <row r="25" spans="2:20" x14ac:dyDescent="0.2">
      <c r="B25" s="4"/>
      <c r="C25" s="11" t="s">
        <v>33</v>
      </c>
      <c r="D25" s="5"/>
      <c r="E25" s="41">
        <f>'Member Calcul Vote 1'!E25</f>
        <v>0</v>
      </c>
      <c r="F25" s="5"/>
      <c r="G25" s="5"/>
      <c r="H25" s="6"/>
      <c r="K25" s="4"/>
      <c r="L25" s="5" t="s">
        <v>34</v>
      </c>
      <c r="M25" s="5">
        <f>'IPv6 Category Calculation'!E18</f>
        <v>1</v>
      </c>
      <c r="N25" s="5"/>
      <c r="O25" s="5" t="s">
        <v>35</v>
      </c>
      <c r="P25" s="36">
        <v>1800</v>
      </c>
      <c r="Q25" s="17">
        <f>IF(M27=4,P25*1,0)</f>
        <v>0</v>
      </c>
      <c r="R25" s="6"/>
    </row>
    <row r="26" spans="2:20" x14ac:dyDescent="0.2">
      <c r="B26" s="4"/>
      <c r="C26" s="5"/>
      <c r="D26" s="5"/>
      <c r="E26" s="5" t="s">
        <v>8</v>
      </c>
      <c r="F26" s="5"/>
      <c r="G26" s="5"/>
      <c r="H26" s="6"/>
      <c r="I26" s="27"/>
      <c r="K26" s="16"/>
      <c r="L26" s="5"/>
      <c r="M26" s="5"/>
      <c r="N26" s="5"/>
      <c r="O26" s="5" t="s">
        <v>36</v>
      </c>
      <c r="P26" s="36">
        <v>2500</v>
      </c>
      <c r="Q26" s="17">
        <f>IF(M27=5,P26*1,0)</f>
        <v>0</v>
      </c>
      <c r="R26" s="18"/>
      <c r="S26" s="19"/>
    </row>
    <row r="27" spans="2:20" ht="15.75" customHeight="1" x14ac:dyDescent="0.2">
      <c r="B27" s="4"/>
      <c r="C27" s="11" t="s">
        <v>37</v>
      </c>
      <c r="D27" s="5"/>
      <c r="E27" s="41">
        <f>'Member Calcul Vote 1'!E27</f>
        <v>0</v>
      </c>
      <c r="F27" s="5"/>
      <c r="G27" s="5"/>
      <c r="H27" s="6"/>
      <c r="I27" s="27"/>
      <c r="K27" s="4"/>
      <c r="L27" s="5"/>
      <c r="M27" s="5">
        <f>MAX(M24:M25)</f>
        <v>1</v>
      </c>
      <c r="N27" s="5"/>
      <c r="O27" s="5" t="s">
        <v>38</v>
      </c>
      <c r="P27" s="36">
        <v>3500</v>
      </c>
      <c r="Q27" s="17">
        <f>IF(M27=6,P27*1,0)</f>
        <v>0</v>
      </c>
      <c r="R27" s="6"/>
    </row>
    <row r="28" spans="2:20" ht="15.75" customHeight="1" x14ac:dyDescent="0.2">
      <c r="B28" s="4"/>
      <c r="C28" s="11" t="s">
        <v>39</v>
      </c>
      <c r="D28" s="5"/>
      <c r="E28" s="41">
        <f>'Member Calcul Vote 1'!E28</f>
        <v>0</v>
      </c>
      <c r="F28" s="5"/>
      <c r="G28" s="5"/>
      <c r="H28" s="6"/>
      <c r="I28" s="27"/>
      <c r="K28" s="16"/>
      <c r="L28" s="5"/>
      <c r="M28" s="5"/>
      <c r="N28" s="5"/>
      <c r="O28" s="5" t="s">
        <v>40</v>
      </c>
      <c r="P28" s="36">
        <v>4500</v>
      </c>
      <c r="Q28" s="17">
        <f>IF(M27=7,P28*1,0)</f>
        <v>0</v>
      </c>
      <c r="R28" s="18"/>
      <c r="S28" s="19"/>
    </row>
    <row r="29" spans="2:20" ht="15.75" customHeight="1" x14ac:dyDescent="0.2">
      <c r="B29" s="4"/>
      <c r="C29" s="25" t="s">
        <v>41</v>
      </c>
      <c r="D29" s="5"/>
      <c r="F29" s="5"/>
      <c r="G29" s="5"/>
      <c r="H29" s="6"/>
      <c r="I29" s="27"/>
      <c r="K29" s="4"/>
      <c r="L29" s="5"/>
      <c r="N29" s="5"/>
      <c r="O29" s="5" t="s">
        <v>42</v>
      </c>
      <c r="P29" s="36">
        <v>6000</v>
      </c>
      <c r="Q29" s="17">
        <f>IF(M27=8,P29*1,0)</f>
        <v>0</v>
      </c>
      <c r="R29" s="6"/>
    </row>
    <row r="30" spans="2:20" ht="15.75" customHeight="1" x14ac:dyDescent="0.2">
      <c r="B30" s="28"/>
      <c r="D30" s="13" t="s">
        <v>43</v>
      </c>
      <c r="E30" s="13" t="s">
        <v>8</v>
      </c>
      <c r="F30" s="13" t="s">
        <v>44</v>
      </c>
      <c r="G30" s="13" t="s">
        <v>8</v>
      </c>
      <c r="H30" s="6"/>
      <c r="I30" s="27"/>
      <c r="K30" s="16"/>
      <c r="L30" s="5"/>
      <c r="M30" s="5"/>
      <c r="N30" s="5"/>
      <c r="O30" s="5" t="s">
        <v>45</v>
      </c>
      <c r="P30" s="36">
        <v>8000</v>
      </c>
      <c r="Q30" s="17">
        <f>IF(M27=9,P30*1,0)</f>
        <v>0</v>
      </c>
      <c r="R30" s="18"/>
      <c r="S30" s="19"/>
    </row>
    <row r="31" spans="2:20" ht="15.75" customHeight="1" x14ac:dyDescent="0.2">
      <c r="B31" s="28"/>
      <c r="C31" s="11" t="s">
        <v>46</v>
      </c>
      <c r="D31" s="13" t="s">
        <v>47</v>
      </c>
      <c r="E31" s="41">
        <f>'Member Calcul Vote 1'!E31</f>
        <v>0</v>
      </c>
      <c r="F31" s="13" t="s">
        <v>48</v>
      </c>
      <c r="G31" s="41">
        <f>'Member Calcul Vote 1'!G31</f>
        <v>0</v>
      </c>
      <c r="H31" s="30"/>
      <c r="I31" s="27"/>
      <c r="K31" s="4"/>
      <c r="L31" s="5"/>
      <c r="M31" s="5"/>
      <c r="N31" s="5"/>
      <c r="O31" s="5" t="s">
        <v>49</v>
      </c>
      <c r="P31" s="36">
        <v>10000</v>
      </c>
      <c r="Q31" s="17">
        <f>IF(M27=10,P31*1,0)</f>
        <v>0</v>
      </c>
      <c r="R31" s="6"/>
    </row>
    <row r="32" spans="2:20" ht="15.75" customHeight="1" x14ac:dyDescent="0.2">
      <c r="B32" s="28"/>
      <c r="C32" s="5" t="s">
        <v>50</v>
      </c>
      <c r="D32" s="13" t="s">
        <v>51</v>
      </c>
      <c r="E32" s="41">
        <f>'Member Calcul Vote 1'!E32</f>
        <v>0</v>
      </c>
      <c r="F32" s="13" t="s">
        <v>52</v>
      </c>
      <c r="G32" s="41">
        <f>'Member Calcul Vote 1'!G32</f>
        <v>0</v>
      </c>
      <c r="H32" s="30"/>
      <c r="I32" s="27"/>
      <c r="K32" s="4"/>
      <c r="L32" s="5"/>
      <c r="M32" s="5"/>
      <c r="N32" s="5"/>
      <c r="O32" s="5"/>
      <c r="P32" s="5"/>
      <c r="Q32" s="5"/>
      <c r="R32" s="6"/>
      <c r="S32" s="19"/>
    </row>
    <row r="33" spans="2:19" ht="15.75" customHeight="1" x14ac:dyDescent="0.2">
      <c r="B33" s="28"/>
      <c r="C33" s="5" t="s">
        <v>53</v>
      </c>
      <c r="D33" s="13" t="s">
        <v>54</v>
      </c>
      <c r="E33" s="41">
        <f>'Member Calcul Vote 1'!E33</f>
        <v>0</v>
      </c>
      <c r="F33" s="13" t="s">
        <v>55</v>
      </c>
      <c r="G33" s="41">
        <f>'Member Calcul Vote 1'!G33</f>
        <v>0</v>
      </c>
      <c r="H33" s="30"/>
      <c r="I33" s="27"/>
      <c r="K33" s="16"/>
      <c r="L33" s="5"/>
      <c r="M33" s="5"/>
      <c r="N33" s="5"/>
      <c r="O33" s="5" t="s">
        <v>56</v>
      </c>
      <c r="P33" s="36">
        <v>500</v>
      </c>
      <c r="Q33" s="17">
        <f>$E$25*P33</f>
        <v>0</v>
      </c>
      <c r="R33" s="18"/>
    </row>
    <row r="34" spans="2:19" ht="15.75" customHeight="1" x14ac:dyDescent="0.2">
      <c r="B34" s="28"/>
      <c r="C34" s="5" t="s">
        <v>57</v>
      </c>
      <c r="D34" s="13" t="s">
        <v>58</v>
      </c>
      <c r="E34" s="41">
        <f>'Member Calcul Vote 1'!E34</f>
        <v>0</v>
      </c>
      <c r="F34" s="13" t="s">
        <v>59</v>
      </c>
      <c r="G34" s="41">
        <f>'Member Calcul Vote 1'!G34</f>
        <v>0</v>
      </c>
      <c r="H34" s="30"/>
      <c r="I34" s="27"/>
      <c r="K34" s="4"/>
      <c r="L34" s="5"/>
      <c r="M34" s="5"/>
      <c r="N34" s="5"/>
      <c r="O34" s="5" t="s">
        <v>60</v>
      </c>
      <c r="P34" s="36">
        <v>1000</v>
      </c>
      <c r="Q34" s="17">
        <f>$P$34*$E$27</f>
        <v>0</v>
      </c>
      <c r="R34" s="6"/>
      <c r="S34" s="19"/>
    </row>
    <row r="35" spans="2:19" ht="15.75" customHeight="1" x14ac:dyDescent="0.2">
      <c r="B35" s="28"/>
      <c r="C35" s="5"/>
      <c r="D35" s="13" t="s">
        <v>61</v>
      </c>
      <c r="E35" s="41">
        <f>'Member Calcul Vote 1'!E35</f>
        <v>0</v>
      </c>
      <c r="F35" s="13" t="s">
        <v>62</v>
      </c>
      <c r="G35" s="41">
        <f>'Member Calcul Vote 1'!G35</f>
        <v>0</v>
      </c>
      <c r="H35" s="30"/>
      <c r="I35" s="27"/>
      <c r="K35" s="4"/>
      <c r="L35" s="5" t="s">
        <v>63</v>
      </c>
      <c r="M35" s="5"/>
      <c r="N35" s="5"/>
      <c r="O35" s="5" t="s">
        <v>147</v>
      </c>
      <c r="P35" s="36">
        <v>1</v>
      </c>
      <c r="Q35" s="17">
        <f>$P$35*$E$28</f>
        <v>0</v>
      </c>
      <c r="R35" s="6"/>
      <c r="S35" s="19"/>
    </row>
    <row r="36" spans="2:19" ht="15.75" customHeight="1" x14ac:dyDescent="0.2">
      <c r="B36" s="28"/>
      <c r="C36" s="11" t="s">
        <v>65</v>
      </c>
      <c r="D36" s="13" t="s">
        <v>66</v>
      </c>
      <c r="E36" s="41">
        <f>'Member Calcul Vote 1'!E36</f>
        <v>0</v>
      </c>
      <c r="F36" s="13" t="s">
        <v>67</v>
      </c>
      <c r="G36" s="41">
        <f>'Member Calcul Vote 1'!G36</f>
        <v>0</v>
      </c>
      <c r="H36" s="30"/>
      <c r="I36" s="27"/>
      <c r="K36" s="4"/>
      <c r="L36" s="5" t="s">
        <v>68</v>
      </c>
      <c r="M36" s="5"/>
      <c r="N36" s="5"/>
      <c r="O36" s="5"/>
      <c r="P36" s="5"/>
      <c r="Q36" s="5"/>
      <c r="R36" s="6"/>
    </row>
    <row r="37" spans="2:19" ht="15.75" customHeight="1" x14ac:dyDescent="0.2">
      <c r="B37" s="28"/>
      <c r="C37" s="5" t="s">
        <v>69</v>
      </c>
      <c r="D37" s="13" t="s">
        <v>70</v>
      </c>
      <c r="E37" s="41">
        <f>'Member Calcul Vote 1'!E37</f>
        <v>0</v>
      </c>
      <c r="F37" s="13" t="s">
        <v>71</v>
      </c>
      <c r="G37" s="41">
        <f>'Member Calcul Vote 1'!G37</f>
        <v>0</v>
      </c>
      <c r="H37" s="30"/>
      <c r="I37" s="27"/>
      <c r="K37" s="4"/>
      <c r="L37" s="5" t="s">
        <v>72</v>
      </c>
      <c r="M37" s="5"/>
      <c r="N37" s="5"/>
      <c r="O37" s="5"/>
      <c r="P37" s="5"/>
      <c r="Q37" s="5"/>
      <c r="R37" s="6"/>
    </row>
    <row r="38" spans="2:19" ht="15.75" customHeight="1" x14ac:dyDescent="0.2">
      <c r="B38" s="28"/>
      <c r="C38" s="5" t="s">
        <v>73</v>
      </c>
      <c r="D38" s="13" t="s">
        <v>74</v>
      </c>
      <c r="E38" s="41">
        <f>'Member Calcul Vote 1'!E38</f>
        <v>0</v>
      </c>
      <c r="F38" s="13" t="s">
        <v>75</v>
      </c>
      <c r="G38" s="41">
        <f>'Member Calcul Vote 1'!G38</f>
        <v>0</v>
      </c>
      <c r="H38" s="30"/>
      <c r="I38" s="27"/>
      <c r="K38" s="16"/>
      <c r="M38" s="5"/>
      <c r="N38" s="5"/>
      <c r="O38" s="31" t="s">
        <v>76</v>
      </c>
      <c r="P38" s="32"/>
      <c r="Q38" s="33">
        <f>SUM(Q13:Q35)</f>
        <v>650</v>
      </c>
      <c r="R38" s="18"/>
    </row>
    <row r="39" spans="2:19" ht="15.75" customHeight="1" x14ac:dyDescent="0.2">
      <c r="B39" s="28"/>
      <c r="C39" s="5"/>
      <c r="D39" s="13" t="s">
        <v>77</v>
      </c>
      <c r="E39" s="41">
        <f>'Member Calcul Vote 1'!E39</f>
        <v>1</v>
      </c>
      <c r="F39" s="13" t="s">
        <v>78</v>
      </c>
      <c r="G39" s="41">
        <f>'Member Calcul Vote 1'!G39</f>
        <v>0</v>
      </c>
      <c r="H39" s="30"/>
      <c r="I39" s="27"/>
      <c r="K39" s="8"/>
      <c r="L39" s="9"/>
      <c r="M39" s="9"/>
      <c r="N39" s="9"/>
      <c r="O39" s="9"/>
      <c r="P39" s="9"/>
      <c r="Q39" s="9"/>
      <c r="R39" s="10"/>
      <c r="S39" s="19"/>
    </row>
    <row r="40" spans="2:19" ht="15.75" customHeight="1" x14ac:dyDescent="0.2">
      <c r="B40" s="28"/>
      <c r="C40" s="5"/>
      <c r="D40" s="13" t="s">
        <v>79</v>
      </c>
      <c r="E40" s="41">
        <f>'Member Calcul Vote 1'!E40</f>
        <v>0</v>
      </c>
      <c r="F40" s="13" t="s">
        <v>80</v>
      </c>
      <c r="G40" s="41">
        <f>'Member Calcul Vote 1'!G40</f>
        <v>0</v>
      </c>
      <c r="H40" s="30"/>
      <c r="I40" s="27"/>
    </row>
    <row r="41" spans="2:19" ht="15.75" customHeight="1" x14ac:dyDescent="0.2">
      <c r="B41" s="28"/>
      <c r="C41" s="5"/>
      <c r="D41" s="13" t="s">
        <v>81</v>
      </c>
      <c r="E41" s="41">
        <f>'Member Calcul Vote 1'!E41</f>
        <v>0</v>
      </c>
      <c r="F41" s="13" t="s">
        <v>82</v>
      </c>
      <c r="G41" s="41">
        <f>'Member Calcul Vote 1'!G41</f>
        <v>0</v>
      </c>
      <c r="H41" s="30"/>
      <c r="I41" s="27"/>
      <c r="K41" s="1"/>
      <c r="L41" s="2"/>
      <c r="M41" s="2"/>
      <c r="N41" s="2"/>
      <c r="O41" s="2"/>
      <c r="P41" s="2"/>
      <c r="Q41" s="2"/>
      <c r="R41" s="3"/>
    </row>
    <row r="42" spans="2:19" ht="15.75" customHeight="1" x14ac:dyDescent="0.2">
      <c r="B42" s="28"/>
      <c r="C42" s="5"/>
      <c r="D42" s="13" t="s">
        <v>83</v>
      </c>
      <c r="E42" s="41">
        <f>'Member Calcul Vote 1'!E42</f>
        <v>0</v>
      </c>
      <c r="F42" s="13" t="s">
        <v>84</v>
      </c>
      <c r="G42" s="41">
        <f>'Member Calcul Vote 1'!G42</f>
        <v>0</v>
      </c>
      <c r="H42" s="30"/>
      <c r="I42" s="27"/>
      <c r="K42" s="4"/>
      <c r="L42" s="12" t="s">
        <v>145</v>
      </c>
      <c r="M42" s="5"/>
      <c r="N42" s="5"/>
      <c r="O42" s="5"/>
      <c r="P42" s="5" t="s">
        <v>7</v>
      </c>
      <c r="Q42" s="11"/>
      <c r="R42" s="6"/>
    </row>
    <row r="43" spans="2:19" ht="15.75" customHeight="1" x14ac:dyDescent="0.2">
      <c r="B43" s="28"/>
      <c r="C43" s="5"/>
      <c r="D43" s="13" t="s">
        <v>87</v>
      </c>
      <c r="E43" s="41">
        <f>'Member Calcul Vote 1'!E43</f>
        <v>0</v>
      </c>
      <c r="F43" s="13" t="s">
        <v>88</v>
      </c>
      <c r="G43" s="41">
        <f>'Member Calcul Vote 1'!G43</f>
        <v>0</v>
      </c>
      <c r="H43" s="30"/>
      <c r="I43" s="27"/>
      <c r="K43" s="4"/>
      <c r="L43" s="11"/>
      <c r="M43" s="5"/>
      <c r="N43" s="5"/>
      <c r="O43" s="5"/>
      <c r="P43" s="5"/>
      <c r="Q43" s="13" t="s">
        <v>9</v>
      </c>
      <c r="R43" s="6"/>
    </row>
    <row r="44" spans="2:19" ht="15.75" customHeight="1" x14ac:dyDescent="0.2">
      <c r="B44" s="28"/>
      <c r="C44" s="5"/>
      <c r="D44" s="13" t="s">
        <v>89</v>
      </c>
      <c r="E44" s="41">
        <f>'Member Calcul Vote 1'!E44</f>
        <v>0</v>
      </c>
      <c r="F44" s="13" t="s">
        <v>90</v>
      </c>
      <c r="G44" s="41">
        <f>'Member Calcul Vote 1'!G44</f>
        <v>0</v>
      </c>
      <c r="H44" s="30"/>
      <c r="I44" s="27"/>
      <c r="K44" s="16"/>
      <c r="L44" s="11" t="s">
        <v>91</v>
      </c>
      <c r="M44" s="5"/>
      <c r="N44" s="5"/>
      <c r="O44" s="5" t="s">
        <v>92</v>
      </c>
      <c r="P44" s="17">
        <f>1550+N46</f>
        <v>1700</v>
      </c>
      <c r="Q44" s="17">
        <f>E11*P44</f>
        <v>1700</v>
      </c>
      <c r="R44" s="18"/>
    </row>
    <row r="45" spans="2:19" ht="15.75" customHeight="1" x14ac:dyDescent="0.2">
      <c r="B45" s="28"/>
      <c r="C45" s="5"/>
      <c r="D45" s="13" t="s">
        <v>93</v>
      </c>
      <c r="E45" s="41">
        <f>'Member Calcul Vote 1'!E45</f>
        <v>0</v>
      </c>
      <c r="F45" s="13" t="s">
        <v>94</v>
      </c>
      <c r="G45" s="41">
        <f>'Member Calcul Vote 1'!G45</f>
        <v>0</v>
      </c>
      <c r="H45" s="30"/>
      <c r="I45" s="27"/>
      <c r="K45" s="4"/>
      <c r="L45" s="11"/>
      <c r="M45" s="5"/>
      <c r="N45" s="5"/>
      <c r="O45" s="5"/>
      <c r="P45" s="5"/>
      <c r="Q45" s="5"/>
      <c r="R45" s="6"/>
    </row>
    <row r="46" spans="2:19" ht="15.75" customHeight="1" x14ac:dyDescent="0.2">
      <c r="B46" s="28"/>
      <c r="C46" s="5"/>
      <c r="D46" s="13" t="s">
        <v>95</v>
      </c>
      <c r="E46" s="41">
        <f>'Member Calcul Vote 1'!E46</f>
        <v>0</v>
      </c>
      <c r="F46" s="13" t="s">
        <v>96</v>
      </c>
      <c r="G46" s="41">
        <f>'Member Calcul Vote 1'!G46</f>
        <v>0</v>
      </c>
      <c r="H46" s="30"/>
      <c r="I46" s="27"/>
      <c r="K46" s="16"/>
      <c r="L46" s="11" t="s">
        <v>142</v>
      </c>
      <c r="M46" s="5"/>
      <c r="N46" s="36">
        <v>150</v>
      </c>
      <c r="O46" s="5" t="s">
        <v>98</v>
      </c>
      <c r="P46" s="36">
        <v>1000</v>
      </c>
      <c r="Q46" s="17">
        <f>E13*P46</f>
        <v>0</v>
      </c>
      <c r="R46" s="18"/>
    </row>
    <row r="47" spans="2:19" ht="15.75" customHeight="1" x14ac:dyDescent="0.2">
      <c r="B47" s="28"/>
      <c r="C47" s="5"/>
      <c r="D47" s="13" t="s">
        <v>99</v>
      </c>
      <c r="E47" s="41">
        <f>'Member Calcul Vote 1'!E47</f>
        <v>0</v>
      </c>
      <c r="F47" s="13" t="s">
        <v>100</v>
      </c>
      <c r="G47" s="41">
        <f>'Member Calcul Vote 1'!G47</f>
        <v>0</v>
      </c>
      <c r="H47" s="30"/>
      <c r="I47" s="27"/>
      <c r="K47" s="16"/>
      <c r="L47" s="5"/>
      <c r="M47" s="5"/>
      <c r="N47" s="5"/>
      <c r="O47" s="5" t="s">
        <v>101</v>
      </c>
      <c r="P47" s="17">
        <f>P44/2</f>
        <v>850</v>
      </c>
      <c r="Q47" s="17">
        <f>E13*P47</f>
        <v>0</v>
      </c>
      <c r="R47" s="18"/>
    </row>
    <row r="48" spans="2:19" ht="15.75" customHeight="1" x14ac:dyDescent="0.2">
      <c r="B48" s="28"/>
      <c r="C48" s="5"/>
      <c r="D48" s="13" t="s">
        <v>102</v>
      </c>
      <c r="E48" s="41">
        <f>'Member Calcul Vote 1'!E48</f>
        <v>0</v>
      </c>
      <c r="F48" s="13" t="s">
        <v>103</v>
      </c>
      <c r="G48" s="41">
        <f>'Member Calcul Vote 1'!G48</f>
        <v>0</v>
      </c>
      <c r="H48" s="30"/>
      <c r="I48" s="27"/>
      <c r="K48" s="4"/>
      <c r="L48" s="5"/>
      <c r="M48" s="5"/>
      <c r="N48" s="5"/>
      <c r="O48" s="5"/>
      <c r="P48" s="17"/>
      <c r="Q48" s="5"/>
      <c r="R48" s="6"/>
    </row>
    <row r="49" spans="2:18" ht="15.75" customHeight="1" x14ac:dyDescent="0.2">
      <c r="B49" s="28"/>
      <c r="C49" s="5"/>
      <c r="D49" s="13" t="s">
        <v>104</v>
      </c>
      <c r="E49" s="41">
        <f>'Member Calcul Vote 1'!E49</f>
        <v>0</v>
      </c>
      <c r="F49" s="13" t="s">
        <v>105</v>
      </c>
      <c r="G49" s="41">
        <f>'Member Calcul Vote 1'!G49</f>
        <v>0</v>
      </c>
      <c r="H49" s="30"/>
      <c r="I49" s="27"/>
      <c r="K49" s="16"/>
      <c r="L49" s="5"/>
      <c r="M49" s="5"/>
      <c r="N49" s="5"/>
      <c r="O49" s="5" t="s">
        <v>18</v>
      </c>
      <c r="P49" s="36">
        <v>50</v>
      </c>
      <c r="Q49" s="17">
        <f>($E$16+$E$17+$E$18+$E$19+$E$20+$E$21)*$P$49</f>
        <v>0</v>
      </c>
      <c r="R49" s="18"/>
    </row>
    <row r="50" spans="2:18" ht="15.75" customHeight="1" x14ac:dyDescent="0.2">
      <c r="B50" s="28"/>
      <c r="C50" s="5"/>
      <c r="D50" s="13" t="s">
        <v>106</v>
      </c>
      <c r="E50" s="41">
        <f>'Member Calcul Vote 1'!E50</f>
        <v>0</v>
      </c>
      <c r="F50" s="13" t="s">
        <v>107</v>
      </c>
      <c r="G50" s="41">
        <f>'Member Calcul Vote 1'!G50</f>
        <v>0</v>
      </c>
      <c r="H50" s="30"/>
      <c r="I50" s="27"/>
      <c r="K50" s="4"/>
      <c r="L50" s="5" t="s">
        <v>108</v>
      </c>
      <c r="M50" s="5"/>
      <c r="N50" s="5"/>
      <c r="O50" s="25" t="s">
        <v>109</v>
      </c>
      <c r="P50" s="5"/>
      <c r="Q50" s="5"/>
      <c r="R50" s="6"/>
    </row>
    <row r="51" spans="2:18" ht="15.75" customHeight="1" x14ac:dyDescent="0.2">
      <c r="B51" s="28"/>
      <c r="C51" s="5"/>
      <c r="D51" s="13" t="s">
        <v>110</v>
      </c>
      <c r="E51" s="41">
        <f>'Member Calcul Vote 1'!E51</f>
        <v>0</v>
      </c>
      <c r="F51" s="13" t="s">
        <v>111</v>
      </c>
      <c r="G51" s="41">
        <f>'Member Calcul Vote 1'!G51</f>
        <v>0</v>
      </c>
      <c r="H51" s="30"/>
      <c r="I51" s="27"/>
      <c r="K51" s="16"/>
      <c r="L51" s="5" t="s">
        <v>112</v>
      </c>
      <c r="M51" s="5"/>
      <c r="N51" s="5"/>
      <c r="O51" s="5" t="s">
        <v>21</v>
      </c>
      <c r="P51" s="36">
        <v>0</v>
      </c>
      <c r="Q51" s="17">
        <v>0</v>
      </c>
      <c r="R51" s="18"/>
    </row>
    <row r="52" spans="2:18" ht="15.75" customHeight="1" x14ac:dyDescent="0.2">
      <c r="B52" s="28"/>
      <c r="C52" s="5"/>
      <c r="D52" s="13" t="s">
        <v>113</v>
      </c>
      <c r="E52" s="41">
        <f>'Member Calcul Vote 1'!E52</f>
        <v>0</v>
      </c>
      <c r="F52" s="13" t="s">
        <v>114</v>
      </c>
      <c r="G52" s="41">
        <f>'Member Calcul Vote 1'!G52</f>
        <v>0</v>
      </c>
      <c r="H52" s="30"/>
      <c r="I52" s="27"/>
      <c r="K52" s="4"/>
      <c r="L52" s="5" t="s">
        <v>115</v>
      </c>
      <c r="M52" s="5"/>
      <c r="N52" s="5"/>
      <c r="O52" s="5"/>
      <c r="P52" s="5"/>
      <c r="Q52" s="5"/>
      <c r="R52" s="6"/>
    </row>
    <row r="53" spans="2:18" ht="15.75" customHeight="1" x14ac:dyDescent="0.2">
      <c r="B53" s="28"/>
      <c r="C53" s="5"/>
      <c r="D53" s="13" t="s">
        <v>116</v>
      </c>
      <c r="E53" s="41">
        <f>'Member Calcul Vote 1'!E53</f>
        <v>0</v>
      </c>
      <c r="F53" s="13" t="s">
        <v>117</v>
      </c>
      <c r="G53" s="41">
        <f>'Member Calcul Vote 1'!G53</f>
        <v>0</v>
      </c>
      <c r="H53" s="30"/>
      <c r="I53" s="27"/>
      <c r="K53" s="16"/>
      <c r="L53" s="5" t="s">
        <v>118</v>
      </c>
      <c r="M53" s="5"/>
      <c r="N53" s="5"/>
      <c r="O53" s="5" t="s">
        <v>56</v>
      </c>
      <c r="P53" s="37">
        <v>500</v>
      </c>
      <c r="Q53" s="17">
        <f>$E$25*P53</f>
        <v>0</v>
      </c>
      <c r="R53" s="18"/>
    </row>
    <row r="54" spans="2:18" ht="15.75" customHeight="1" x14ac:dyDescent="0.2">
      <c r="B54" s="28"/>
      <c r="C54" s="5"/>
      <c r="D54" s="13" t="s">
        <v>119</v>
      </c>
      <c r="E54" s="41">
        <f>'Member Calcul Vote 1'!E54</f>
        <v>0</v>
      </c>
      <c r="F54" s="13" t="s">
        <v>120</v>
      </c>
      <c r="G54" s="41">
        <f>'Member Calcul Vote 1'!G54</f>
        <v>0</v>
      </c>
      <c r="H54" s="30"/>
      <c r="I54" s="27"/>
      <c r="K54" s="4"/>
      <c r="L54" s="38" t="s">
        <v>140</v>
      </c>
      <c r="M54" s="5"/>
      <c r="N54" s="5"/>
      <c r="O54" s="5"/>
      <c r="P54" s="5"/>
      <c r="Q54" s="5"/>
      <c r="R54" s="6"/>
    </row>
    <row r="55" spans="2:18" ht="15.75" customHeight="1" x14ac:dyDescent="0.2">
      <c r="B55" s="28"/>
      <c r="C55" s="5"/>
      <c r="D55" s="13" t="s">
        <v>122</v>
      </c>
      <c r="E55" s="41">
        <f>'Member Calcul Vote 1'!E55</f>
        <v>0</v>
      </c>
      <c r="F55" s="13" t="s">
        <v>123</v>
      </c>
      <c r="G55" s="41">
        <f>'Member Calcul Vote 1'!G55</f>
        <v>0</v>
      </c>
      <c r="H55" s="30"/>
      <c r="I55" s="27"/>
      <c r="K55" s="4"/>
      <c r="L55" s="5"/>
      <c r="M55" s="5"/>
      <c r="N55" s="5"/>
      <c r="O55" s="5"/>
      <c r="P55" s="5"/>
      <c r="Q55" s="5"/>
      <c r="R55" s="6"/>
    </row>
    <row r="56" spans="2:18" ht="15.75" customHeight="1" x14ac:dyDescent="0.2">
      <c r="B56" s="28"/>
      <c r="C56" s="5"/>
      <c r="D56" s="13" t="s">
        <v>124</v>
      </c>
      <c r="E56" s="41">
        <f>'Member Calcul Vote 1'!E56</f>
        <v>0</v>
      </c>
      <c r="F56" s="13" t="s">
        <v>125</v>
      </c>
      <c r="G56" s="41">
        <f>'Member Calcul Vote 1'!G56</f>
        <v>0</v>
      </c>
      <c r="H56" s="30"/>
      <c r="I56" s="27"/>
      <c r="K56" s="4"/>
      <c r="L56" s="5"/>
      <c r="M56" s="5"/>
      <c r="N56" s="5"/>
      <c r="O56" s="5"/>
      <c r="P56" s="5"/>
      <c r="Q56" s="5"/>
      <c r="R56" s="6"/>
    </row>
    <row r="57" spans="2:18" ht="15.75" customHeight="1" x14ac:dyDescent="0.2">
      <c r="B57" s="28"/>
      <c r="C57" s="5"/>
      <c r="D57" s="13" t="s">
        <v>126</v>
      </c>
      <c r="E57" s="41">
        <f>'Member Calcul Vote 1'!E57</f>
        <v>0</v>
      </c>
      <c r="F57" s="13" t="s">
        <v>127</v>
      </c>
      <c r="G57" s="41">
        <f>'Member Calcul Vote 1'!G57</f>
        <v>0</v>
      </c>
      <c r="H57" s="30"/>
      <c r="I57" s="27"/>
      <c r="K57" s="16"/>
      <c r="L57" s="5"/>
      <c r="M57" s="5"/>
      <c r="N57" s="5"/>
      <c r="O57" s="31" t="s">
        <v>76</v>
      </c>
      <c r="P57" s="32"/>
      <c r="Q57" s="33">
        <f>SUM(Q44:Q53)</f>
        <v>1700</v>
      </c>
      <c r="R57" s="18"/>
    </row>
    <row r="58" spans="2:18" ht="15.75" customHeight="1" x14ac:dyDescent="0.2">
      <c r="B58" s="28"/>
      <c r="C58" s="5"/>
      <c r="D58" s="13" t="s">
        <v>128</v>
      </c>
      <c r="E58" s="41">
        <f>'Member Calcul Vote 1'!E58</f>
        <v>0</v>
      </c>
      <c r="F58" s="13" t="s">
        <v>129</v>
      </c>
      <c r="G58" s="41">
        <f>'Member Calcul Vote 1'!G58</f>
        <v>0</v>
      </c>
      <c r="H58" s="30"/>
      <c r="I58" s="27"/>
      <c r="K58" s="8"/>
      <c r="L58" s="9"/>
      <c r="M58" s="9"/>
      <c r="N58" s="9"/>
      <c r="O58" s="9"/>
      <c r="P58" s="9"/>
      <c r="Q58" s="9"/>
      <c r="R58" s="10"/>
    </row>
    <row r="59" spans="2:18" ht="15.75" customHeight="1" x14ac:dyDescent="0.2">
      <c r="B59" s="28"/>
      <c r="C59" s="5"/>
      <c r="D59" s="13" t="s">
        <v>130</v>
      </c>
      <c r="E59" s="41">
        <f>'Member Calcul Vote 1'!E59</f>
        <v>0</v>
      </c>
      <c r="F59" s="13" t="s">
        <v>131</v>
      </c>
      <c r="G59" s="41">
        <f>'Member Calcul Vote 1'!G59</f>
        <v>0</v>
      </c>
      <c r="H59" s="30"/>
      <c r="I59" s="27"/>
    </row>
    <row r="60" spans="2:18" ht="15.75" customHeight="1" x14ac:dyDescent="0.2">
      <c r="B60" s="28"/>
      <c r="C60" s="5"/>
      <c r="D60" s="13" t="s">
        <v>132</v>
      </c>
      <c r="E60" s="41">
        <f>'Member Calcul Vote 1'!E60</f>
        <v>0</v>
      </c>
      <c r="F60" s="13" t="s">
        <v>133</v>
      </c>
      <c r="G60" s="41">
        <f>'Member Calcul Vote 1'!G60</f>
        <v>0</v>
      </c>
      <c r="H60" s="30"/>
      <c r="I60" s="27"/>
      <c r="K60" s="1"/>
      <c r="L60" s="2"/>
      <c r="M60" s="2"/>
      <c r="N60" s="2"/>
      <c r="O60" s="2"/>
      <c r="P60" s="2"/>
      <c r="Q60" s="2"/>
      <c r="R60" s="3"/>
    </row>
    <row r="61" spans="2:18" ht="15.75" customHeight="1" x14ac:dyDescent="0.2">
      <c r="B61" s="28"/>
      <c r="C61" s="5"/>
      <c r="D61" s="13" t="s">
        <v>134</v>
      </c>
      <c r="E61" s="41">
        <f>'Member Calcul Vote 1'!E61</f>
        <v>0</v>
      </c>
      <c r="F61" s="13" t="s">
        <v>135</v>
      </c>
      <c r="G61" s="41">
        <f>'Member Calcul Vote 1'!G61</f>
        <v>0</v>
      </c>
      <c r="H61" s="30"/>
      <c r="I61" s="27"/>
      <c r="K61" s="4"/>
      <c r="L61" s="12" t="s">
        <v>136</v>
      </c>
      <c r="M61" s="5"/>
      <c r="N61" s="5"/>
      <c r="O61" s="5"/>
      <c r="P61" s="5" t="s">
        <v>7</v>
      </c>
      <c r="Q61" s="11"/>
      <c r="R61" s="6"/>
    </row>
    <row r="62" spans="2:18" ht="15.75" customHeight="1" x14ac:dyDescent="0.2">
      <c r="B62" s="28"/>
      <c r="C62" s="5"/>
      <c r="D62" s="13" t="s">
        <v>137</v>
      </c>
      <c r="E62" s="41">
        <f>'Member Calcul Vote 1'!E62</f>
        <v>0</v>
      </c>
      <c r="F62" s="13" t="s">
        <v>138</v>
      </c>
      <c r="G62" s="41">
        <f>'Member Calcul Vote 1'!G62</f>
        <v>0</v>
      </c>
      <c r="H62" s="30"/>
      <c r="I62" s="27"/>
      <c r="K62" s="4"/>
      <c r="L62" s="11"/>
      <c r="M62" s="5"/>
      <c r="N62" s="5"/>
      <c r="O62" s="5"/>
      <c r="P62" s="5"/>
      <c r="Q62" s="13" t="s">
        <v>9</v>
      </c>
      <c r="R62" s="6"/>
    </row>
    <row r="63" spans="2:18" ht="15.75" customHeight="1" x14ac:dyDescent="0.2">
      <c r="B63" s="28"/>
      <c r="D63" s="13" t="s">
        <v>139</v>
      </c>
      <c r="E63" s="41">
        <f>'Member Calcul Vote 1'!E63</f>
        <v>0</v>
      </c>
      <c r="F63" s="13" t="s">
        <v>47</v>
      </c>
      <c r="G63" s="41">
        <f>'Member Calcul Vote 1'!G63</f>
        <v>0</v>
      </c>
      <c r="H63" s="30"/>
      <c r="I63" s="27"/>
      <c r="K63" s="16"/>
      <c r="L63" s="11" t="s">
        <v>91</v>
      </c>
      <c r="M63" s="5"/>
      <c r="N63" s="5"/>
      <c r="O63" s="5" t="s">
        <v>92</v>
      </c>
      <c r="P63" s="17">
        <f>1550+N65</f>
        <v>1625</v>
      </c>
      <c r="Q63" s="17">
        <f>$E$11*$P$63</f>
        <v>1625</v>
      </c>
      <c r="R63" s="18"/>
    </row>
    <row r="64" spans="2:18" ht="15.75" customHeight="1" x14ac:dyDescent="0.2">
      <c r="B64" s="28"/>
      <c r="C64" s="13"/>
      <c r="D64" s="13"/>
      <c r="E64" s="13"/>
      <c r="F64" s="13" t="s">
        <v>51</v>
      </c>
      <c r="G64" s="41">
        <f>'Member Calcul Vote 1'!G64</f>
        <v>0</v>
      </c>
      <c r="H64" s="30"/>
      <c r="I64" s="27"/>
      <c r="K64" s="4"/>
      <c r="L64" s="11"/>
      <c r="M64" s="5"/>
      <c r="N64" s="5"/>
      <c r="O64" s="5"/>
      <c r="P64" s="5"/>
      <c r="Q64" s="5"/>
      <c r="R64" s="6"/>
    </row>
    <row r="65" spans="2:18" ht="15.75" customHeight="1" x14ac:dyDescent="0.2">
      <c r="B65" s="28"/>
      <c r="C65" s="13"/>
      <c r="D65" s="13"/>
      <c r="E65" s="13"/>
      <c r="F65" s="13" t="s">
        <v>54</v>
      </c>
      <c r="G65" s="41">
        <f>'Member Calcul Vote 1'!G65</f>
        <v>0</v>
      </c>
      <c r="H65" s="30"/>
      <c r="I65" s="27"/>
      <c r="K65" s="16"/>
      <c r="L65" s="11" t="s">
        <v>142</v>
      </c>
      <c r="M65" s="5"/>
      <c r="N65" s="36">
        <v>75</v>
      </c>
      <c r="O65" s="5" t="s">
        <v>98</v>
      </c>
      <c r="P65" s="36">
        <v>1000</v>
      </c>
      <c r="Q65" s="17">
        <f>$E$13*$P$65</f>
        <v>0</v>
      </c>
      <c r="R65" s="18"/>
    </row>
    <row r="66" spans="2:18" ht="15.75" customHeight="1" x14ac:dyDescent="0.2">
      <c r="B66" s="28"/>
      <c r="C66" s="13"/>
      <c r="D66" s="13"/>
      <c r="E66" s="13"/>
      <c r="F66" s="13" t="s">
        <v>58</v>
      </c>
      <c r="G66" s="41">
        <f>'Member Calcul Vote 1'!G66</f>
        <v>1</v>
      </c>
      <c r="H66" s="30"/>
      <c r="I66" s="27"/>
      <c r="K66" s="16"/>
      <c r="L66" s="5"/>
      <c r="M66" s="5"/>
      <c r="N66" s="5"/>
      <c r="O66" s="5" t="s">
        <v>101</v>
      </c>
      <c r="P66" s="17">
        <f>P63/2</f>
        <v>812.5</v>
      </c>
      <c r="Q66" s="17">
        <f>$E$13*$P$66</f>
        <v>0</v>
      </c>
      <c r="R66" s="18"/>
    </row>
    <row r="67" spans="2:18" ht="15.75" customHeight="1" x14ac:dyDescent="0.2">
      <c r="B67" s="28"/>
      <c r="C67" s="13"/>
      <c r="D67" s="13"/>
      <c r="E67" s="13"/>
      <c r="F67" s="13" t="s">
        <v>61</v>
      </c>
      <c r="G67" s="41">
        <f>'Member Calcul Vote 1'!G67</f>
        <v>0</v>
      </c>
      <c r="H67" s="30"/>
      <c r="I67" s="27"/>
      <c r="K67" s="4"/>
      <c r="L67" s="5"/>
      <c r="M67" s="5"/>
      <c r="N67" s="5"/>
      <c r="O67" s="5"/>
      <c r="P67" s="17"/>
      <c r="Q67" s="5"/>
      <c r="R67" s="6"/>
    </row>
    <row r="68" spans="2:18" ht="15.75" customHeight="1" x14ac:dyDescent="0.2">
      <c r="B68" s="28"/>
      <c r="C68" s="13"/>
      <c r="D68" s="13"/>
      <c r="E68" s="13"/>
      <c r="F68" s="13" t="s">
        <v>66</v>
      </c>
      <c r="G68" s="41">
        <f>'Member Calcul Vote 1'!G68</f>
        <v>0</v>
      </c>
      <c r="H68" s="30"/>
      <c r="I68" s="27"/>
      <c r="K68" s="16"/>
      <c r="L68" s="5"/>
      <c r="M68" s="5"/>
      <c r="N68" s="5"/>
      <c r="O68" s="5" t="s">
        <v>18</v>
      </c>
      <c r="P68" s="36">
        <v>50</v>
      </c>
      <c r="Q68" s="17">
        <f>($E$16+$E$17+$E$18+$E$19+$E$20+$E$21)*$P$68</f>
        <v>0</v>
      </c>
      <c r="R68" s="18"/>
    </row>
    <row r="69" spans="2:18" ht="15.75" customHeight="1" x14ac:dyDescent="0.2">
      <c r="B69" s="28"/>
      <c r="C69" s="13"/>
      <c r="D69" s="13"/>
      <c r="E69" s="13"/>
      <c r="F69" s="13" t="s">
        <v>70</v>
      </c>
      <c r="G69" s="41">
        <f>'Member Calcul Vote 1'!G69</f>
        <v>0</v>
      </c>
      <c r="H69" s="30"/>
      <c r="I69" s="27"/>
      <c r="K69" s="4"/>
      <c r="L69" s="5" t="s">
        <v>108</v>
      </c>
      <c r="M69" s="5"/>
      <c r="N69" s="5"/>
      <c r="O69" s="25" t="s">
        <v>109</v>
      </c>
      <c r="P69" s="5"/>
      <c r="Q69" s="5"/>
      <c r="R69" s="6"/>
    </row>
    <row r="70" spans="2:18" ht="15.75" customHeight="1" x14ac:dyDescent="0.2">
      <c r="B70" s="28"/>
      <c r="C70" s="13"/>
      <c r="D70" s="13"/>
      <c r="E70" s="13"/>
      <c r="F70" s="13" t="s">
        <v>74</v>
      </c>
      <c r="G70" s="41">
        <f>'Member Calcul Vote 1'!G70</f>
        <v>0</v>
      </c>
      <c r="H70" s="30"/>
      <c r="I70" s="27"/>
      <c r="K70" s="16"/>
      <c r="L70" s="5" t="s">
        <v>112</v>
      </c>
      <c r="M70" s="5"/>
      <c r="N70" s="5"/>
      <c r="O70" s="5" t="s">
        <v>21</v>
      </c>
      <c r="P70" s="36">
        <v>0</v>
      </c>
      <c r="Q70" s="17">
        <v>0</v>
      </c>
      <c r="R70" s="18"/>
    </row>
    <row r="71" spans="2:18" ht="15.75" customHeight="1" x14ac:dyDescent="0.2">
      <c r="B71" s="28"/>
      <c r="C71" s="13"/>
      <c r="D71" s="13"/>
      <c r="E71" s="13"/>
      <c r="F71" s="13" t="s">
        <v>77</v>
      </c>
      <c r="G71" s="41">
        <f>'Member Calcul Vote 1'!G71</f>
        <v>0</v>
      </c>
      <c r="H71" s="30"/>
      <c r="I71" s="27"/>
      <c r="K71" s="4"/>
      <c r="L71" s="5" t="s">
        <v>115</v>
      </c>
      <c r="M71" s="5"/>
      <c r="N71" s="5"/>
      <c r="O71" s="5"/>
      <c r="P71" s="5"/>
      <c r="Q71" s="5"/>
      <c r="R71" s="6"/>
    </row>
    <row r="72" spans="2:18" ht="15.75" customHeight="1" x14ac:dyDescent="0.2">
      <c r="B72" s="28"/>
      <c r="C72" s="13"/>
      <c r="D72" s="13"/>
      <c r="E72" s="13"/>
      <c r="F72" s="13" t="s">
        <v>79</v>
      </c>
      <c r="G72" s="41">
        <f>'Member Calcul Vote 1'!G72</f>
        <v>0</v>
      </c>
      <c r="H72" s="30"/>
      <c r="I72" s="27"/>
      <c r="K72" s="16"/>
      <c r="L72" s="5" t="s">
        <v>118</v>
      </c>
      <c r="M72" s="5"/>
      <c r="N72" s="5"/>
      <c r="O72" s="5" t="s">
        <v>56</v>
      </c>
      <c r="P72" s="37">
        <v>500</v>
      </c>
      <c r="Q72" s="17">
        <f>$E$25*P72</f>
        <v>0</v>
      </c>
      <c r="R72" s="18"/>
    </row>
    <row r="73" spans="2:18" ht="15.75" customHeight="1" x14ac:dyDescent="0.2">
      <c r="B73" s="28"/>
      <c r="C73" s="13"/>
      <c r="D73" s="13"/>
      <c r="E73" s="13"/>
      <c r="F73" s="13" t="s">
        <v>81</v>
      </c>
      <c r="G73" s="41">
        <f>'Member Calcul Vote 1'!G73</f>
        <v>0</v>
      </c>
      <c r="H73" s="30"/>
      <c r="I73" s="27"/>
      <c r="K73" s="4"/>
      <c r="L73" s="38" t="s">
        <v>140</v>
      </c>
      <c r="M73" s="5"/>
      <c r="N73" s="5"/>
      <c r="O73" s="5"/>
      <c r="P73" s="5"/>
      <c r="Q73" s="5"/>
      <c r="R73" s="6"/>
    </row>
    <row r="74" spans="2:18" ht="15.75" customHeight="1" x14ac:dyDescent="0.2">
      <c r="B74" s="28"/>
      <c r="C74" s="13"/>
      <c r="D74" s="13"/>
      <c r="E74" s="13"/>
      <c r="F74" s="13" t="s">
        <v>83</v>
      </c>
      <c r="G74" s="41">
        <f>'Member Calcul Vote 1'!G74</f>
        <v>0</v>
      </c>
      <c r="H74" s="30"/>
      <c r="I74" s="27"/>
      <c r="K74" s="4"/>
      <c r="L74" s="5"/>
      <c r="M74" s="5"/>
      <c r="N74" s="5"/>
      <c r="O74" s="5"/>
      <c r="P74" s="5"/>
      <c r="Q74" s="5"/>
      <c r="R74" s="6"/>
    </row>
    <row r="75" spans="2:18" ht="15.75" customHeight="1" x14ac:dyDescent="0.2">
      <c r="B75" s="28"/>
      <c r="C75" s="13"/>
      <c r="D75" s="13"/>
      <c r="E75" s="13"/>
      <c r="F75" s="13" t="s">
        <v>87</v>
      </c>
      <c r="G75" s="41">
        <f>'Member Calcul Vote 1'!G75</f>
        <v>0</v>
      </c>
      <c r="H75" s="30"/>
      <c r="I75" s="27"/>
      <c r="K75" s="4"/>
      <c r="L75" s="5"/>
      <c r="M75" s="5"/>
      <c r="N75" s="5"/>
      <c r="O75" s="5"/>
      <c r="P75" s="5"/>
      <c r="Q75" s="5"/>
      <c r="R75" s="6"/>
    </row>
    <row r="76" spans="2:18" ht="15.75" customHeight="1" x14ac:dyDescent="0.2">
      <c r="B76" s="28"/>
      <c r="C76" s="13"/>
      <c r="D76" s="13"/>
      <c r="E76" s="13"/>
      <c r="F76" s="13" t="s">
        <v>89</v>
      </c>
      <c r="G76" s="41">
        <f>'Member Calcul Vote 1'!G76</f>
        <v>0</v>
      </c>
      <c r="H76" s="30"/>
      <c r="I76" s="27"/>
      <c r="K76" s="16"/>
      <c r="L76" s="5"/>
      <c r="M76" s="5"/>
      <c r="N76" s="5"/>
      <c r="O76" s="31" t="s">
        <v>76</v>
      </c>
      <c r="P76" s="32"/>
      <c r="Q76" s="33">
        <f>SUM(Q63:Q72)</f>
        <v>1625</v>
      </c>
      <c r="R76" s="18"/>
    </row>
    <row r="77" spans="2:18" ht="15.75" customHeight="1" x14ac:dyDescent="0.2">
      <c r="B77" s="28"/>
      <c r="C77" s="13"/>
      <c r="D77" s="13"/>
      <c r="E77" s="13"/>
      <c r="F77" s="13" t="s">
        <v>93</v>
      </c>
      <c r="G77" s="41">
        <f>'Member Calcul Vote 1'!G77</f>
        <v>0</v>
      </c>
      <c r="H77" s="30"/>
      <c r="I77" s="27"/>
      <c r="K77" s="8"/>
      <c r="L77" s="9"/>
      <c r="M77" s="9"/>
      <c r="N77" s="9"/>
      <c r="O77" s="9"/>
      <c r="P77" s="9"/>
      <c r="Q77" s="9"/>
      <c r="R77" s="10"/>
    </row>
    <row r="78" spans="2:18" ht="15.75" customHeight="1" x14ac:dyDescent="0.2">
      <c r="B78" s="28"/>
      <c r="C78" s="13"/>
      <c r="D78" s="13"/>
      <c r="E78" s="13"/>
      <c r="F78" s="13" t="s">
        <v>95</v>
      </c>
      <c r="G78" s="41">
        <f>'Member Calcul Vote 1'!G78</f>
        <v>0</v>
      </c>
      <c r="H78" s="30"/>
      <c r="I78" s="27"/>
    </row>
    <row r="79" spans="2:18" ht="15.75" customHeight="1" x14ac:dyDescent="0.2">
      <c r="B79" s="28"/>
      <c r="C79" s="13"/>
      <c r="D79" s="13"/>
      <c r="E79" s="13"/>
      <c r="F79" s="13" t="s">
        <v>99</v>
      </c>
      <c r="G79" s="41">
        <f>'Member Calcul Vote 1'!G79</f>
        <v>0</v>
      </c>
      <c r="H79" s="30"/>
      <c r="I79" s="27"/>
      <c r="K79" s="1"/>
      <c r="L79" s="2"/>
      <c r="M79" s="2"/>
      <c r="N79" s="2"/>
      <c r="O79" s="2"/>
      <c r="P79" s="2"/>
      <c r="Q79" s="2"/>
      <c r="R79" s="3"/>
    </row>
    <row r="80" spans="2:18" ht="15.75" customHeight="1" x14ac:dyDescent="0.2">
      <c r="B80" s="28"/>
      <c r="C80" s="13"/>
      <c r="D80" s="13"/>
      <c r="E80" s="13"/>
      <c r="F80" s="13" t="s">
        <v>102</v>
      </c>
      <c r="G80" s="41">
        <f>'Member Calcul Vote 1'!G80</f>
        <v>0</v>
      </c>
      <c r="H80" s="30"/>
      <c r="I80" s="27"/>
      <c r="K80" s="4"/>
      <c r="L80" s="12" t="s">
        <v>141</v>
      </c>
      <c r="M80" s="5"/>
      <c r="N80" s="5"/>
      <c r="O80" s="5"/>
      <c r="P80" s="5" t="s">
        <v>7</v>
      </c>
      <c r="Q80" s="11"/>
      <c r="R80" s="6"/>
    </row>
    <row r="81" spans="2:18" ht="15.75" customHeight="1" x14ac:dyDescent="0.2">
      <c r="B81" s="28"/>
      <c r="C81" s="13"/>
      <c r="D81" s="13"/>
      <c r="E81" s="13"/>
      <c r="F81" s="13" t="s">
        <v>104</v>
      </c>
      <c r="G81" s="41">
        <f>'Member Calcul Vote 1'!G81</f>
        <v>0</v>
      </c>
      <c r="H81" s="30"/>
      <c r="I81" s="27"/>
      <c r="K81" s="4"/>
      <c r="L81" s="11"/>
      <c r="M81" s="5"/>
      <c r="N81" s="5"/>
      <c r="O81" s="5"/>
      <c r="P81" s="5"/>
      <c r="Q81" s="13" t="s">
        <v>9</v>
      </c>
      <c r="R81" s="6"/>
    </row>
    <row r="82" spans="2:18" ht="15.75" customHeight="1" x14ac:dyDescent="0.2">
      <c r="B82" s="28"/>
      <c r="C82" s="13"/>
      <c r="D82" s="13"/>
      <c r="E82" s="13"/>
      <c r="F82" s="13" t="s">
        <v>106</v>
      </c>
      <c r="G82" s="41">
        <f>'Member Calcul Vote 1'!G82</f>
        <v>0</v>
      </c>
      <c r="H82" s="30"/>
      <c r="I82" s="27"/>
      <c r="K82" s="16"/>
      <c r="L82" s="11" t="s">
        <v>91</v>
      </c>
      <c r="M82" s="5"/>
      <c r="N82" s="5"/>
      <c r="O82" s="5" t="s">
        <v>92</v>
      </c>
      <c r="P82" s="17">
        <f>1550+N84</f>
        <v>1550</v>
      </c>
      <c r="Q82" s="17">
        <f>$E$11*$P$82</f>
        <v>1550</v>
      </c>
      <c r="R82" s="18"/>
    </row>
    <row r="83" spans="2:18" ht="15.75" customHeight="1" x14ac:dyDescent="0.2">
      <c r="B83" s="28"/>
      <c r="C83" s="13"/>
      <c r="D83" s="13"/>
      <c r="E83" s="13"/>
      <c r="F83" s="13" t="s">
        <v>110</v>
      </c>
      <c r="G83" s="41">
        <f>'Member Calcul Vote 1'!G83</f>
        <v>0</v>
      </c>
      <c r="H83" s="30"/>
      <c r="I83" s="27"/>
      <c r="K83" s="4"/>
      <c r="L83" s="11"/>
      <c r="M83" s="5"/>
      <c r="N83" s="5"/>
      <c r="O83" s="5"/>
      <c r="P83" s="5"/>
      <c r="Q83" s="5"/>
      <c r="R83" s="6"/>
    </row>
    <row r="84" spans="2:18" ht="15.75" customHeight="1" x14ac:dyDescent="0.2">
      <c r="B84" s="28"/>
      <c r="C84" s="13"/>
      <c r="D84" s="13"/>
      <c r="E84" s="13"/>
      <c r="F84" s="13" t="s">
        <v>113</v>
      </c>
      <c r="G84" s="41">
        <f>'Member Calcul Vote 1'!G84</f>
        <v>0</v>
      </c>
      <c r="H84" s="30"/>
      <c r="I84" s="27"/>
      <c r="K84" s="16"/>
      <c r="L84" s="11" t="s">
        <v>142</v>
      </c>
      <c r="M84" s="5"/>
      <c r="N84" s="36">
        <v>0</v>
      </c>
      <c r="O84" s="5" t="s">
        <v>98</v>
      </c>
      <c r="P84" s="36">
        <v>1000</v>
      </c>
      <c r="Q84" s="17">
        <f>$E$13*$P$84</f>
        <v>0</v>
      </c>
      <c r="R84" s="18"/>
    </row>
    <row r="85" spans="2:18" ht="15.75" customHeight="1" x14ac:dyDescent="0.2">
      <c r="B85" s="28"/>
      <c r="C85" s="13"/>
      <c r="D85" s="13"/>
      <c r="E85" s="13"/>
      <c r="F85" s="13" t="s">
        <v>116</v>
      </c>
      <c r="G85" s="41">
        <f>'Member Calcul Vote 1'!G85</f>
        <v>0</v>
      </c>
      <c r="H85" s="30"/>
      <c r="I85" s="27"/>
      <c r="K85" s="16"/>
      <c r="L85" s="5"/>
      <c r="M85" s="5"/>
      <c r="N85" s="5"/>
      <c r="O85" s="5" t="s">
        <v>101</v>
      </c>
      <c r="P85" s="17">
        <f>P82/2</f>
        <v>775</v>
      </c>
      <c r="Q85" s="17">
        <f>$E$13*$P$85</f>
        <v>0</v>
      </c>
      <c r="R85" s="18"/>
    </row>
    <row r="86" spans="2:18" ht="15.75" customHeight="1" x14ac:dyDescent="0.2">
      <c r="B86" s="28"/>
      <c r="C86" s="13"/>
      <c r="D86" s="13"/>
      <c r="E86" s="13"/>
      <c r="F86" s="13" t="s">
        <v>119</v>
      </c>
      <c r="G86" s="41">
        <f>'Member Calcul Vote 1'!G86</f>
        <v>0</v>
      </c>
      <c r="H86" s="30"/>
      <c r="I86" s="27"/>
      <c r="K86" s="4"/>
      <c r="L86" s="5"/>
      <c r="M86" s="5"/>
      <c r="N86" s="5"/>
      <c r="O86" s="5"/>
      <c r="P86" s="17"/>
      <c r="Q86" s="5"/>
      <c r="R86" s="6"/>
    </row>
    <row r="87" spans="2:18" ht="15.75" customHeight="1" x14ac:dyDescent="0.2">
      <c r="B87" s="28"/>
      <c r="C87" s="13"/>
      <c r="D87" s="13"/>
      <c r="E87" s="13"/>
      <c r="F87" s="13" t="s">
        <v>122</v>
      </c>
      <c r="G87" s="41">
        <f>'Member Calcul Vote 1'!G87</f>
        <v>0</v>
      </c>
      <c r="H87" s="30"/>
      <c r="I87" s="27"/>
      <c r="K87" s="16"/>
      <c r="L87" s="5"/>
      <c r="M87" s="5"/>
      <c r="N87" s="5"/>
      <c r="O87" s="5" t="s">
        <v>18</v>
      </c>
      <c r="P87" s="36">
        <v>50</v>
      </c>
      <c r="Q87" s="17">
        <f>($E$16+$E$17+$E$18+$E$19+$E$20+$E$21)*$P$87</f>
        <v>0</v>
      </c>
      <c r="R87" s="18"/>
    </row>
    <row r="88" spans="2:18" ht="15.75" customHeight="1" x14ac:dyDescent="0.2">
      <c r="B88" s="28"/>
      <c r="C88" s="13"/>
      <c r="D88" s="13"/>
      <c r="E88" s="13"/>
      <c r="F88" s="13" t="s">
        <v>124</v>
      </c>
      <c r="G88" s="41">
        <f>'Member Calcul Vote 1'!G88</f>
        <v>0</v>
      </c>
      <c r="H88" s="30"/>
      <c r="I88" s="27"/>
      <c r="K88" s="4"/>
      <c r="L88" s="5" t="s">
        <v>108</v>
      </c>
      <c r="M88" s="5"/>
      <c r="N88" s="5"/>
      <c r="O88" s="25" t="s">
        <v>109</v>
      </c>
      <c r="P88" s="5"/>
      <c r="Q88" s="5"/>
      <c r="R88" s="6"/>
    </row>
    <row r="89" spans="2:18" ht="15.75" customHeight="1" x14ac:dyDescent="0.2">
      <c r="B89" s="28"/>
      <c r="C89" s="13"/>
      <c r="D89" s="13"/>
      <c r="E89" s="13"/>
      <c r="F89" s="13" t="s">
        <v>126</v>
      </c>
      <c r="G89" s="41">
        <f>'Member Calcul Vote 1'!G89</f>
        <v>0</v>
      </c>
      <c r="H89" s="30"/>
      <c r="I89" s="27"/>
      <c r="K89" s="16"/>
      <c r="L89" s="5" t="s">
        <v>112</v>
      </c>
      <c r="M89" s="5"/>
      <c r="N89" s="5"/>
      <c r="O89" s="5" t="s">
        <v>21</v>
      </c>
      <c r="P89" s="36">
        <v>0</v>
      </c>
      <c r="Q89" s="17">
        <v>0</v>
      </c>
      <c r="R89" s="18"/>
    </row>
    <row r="90" spans="2:18" ht="15.75" customHeight="1" x14ac:dyDescent="0.2">
      <c r="B90" s="28"/>
      <c r="C90" s="13"/>
      <c r="D90" s="13"/>
      <c r="E90" s="13"/>
      <c r="F90" s="13" t="s">
        <v>128</v>
      </c>
      <c r="G90" s="41">
        <f>'Member Calcul Vote 1'!G90</f>
        <v>0</v>
      </c>
      <c r="H90" s="30"/>
      <c r="K90" s="4"/>
      <c r="L90" s="5" t="s">
        <v>115</v>
      </c>
      <c r="M90" s="5"/>
      <c r="N90" s="5"/>
      <c r="O90" s="5"/>
      <c r="P90" s="5"/>
      <c r="Q90" s="5"/>
      <c r="R90" s="6"/>
    </row>
    <row r="91" spans="2:18" ht="15.75" customHeight="1" x14ac:dyDescent="0.2">
      <c r="B91" s="28"/>
      <c r="C91" s="13"/>
      <c r="D91" s="13"/>
      <c r="E91" s="13"/>
      <c r="F91" s="13" t="s">
        <v>130</v>
      </c>
      <c r="G91" s="41">
        <f>'Member Calcul Vote 1'!G91</f>
        <v>0</v>
      </c>
      <c r="H91" s="30"/>
      <c r="K91" s="16"/>
      <c r="L91" s="5" t="s">
        <v>118</v>
      </c>
      <c r="M91" s="5"/>
      <c r="N91" s="5"/>
      <c r="O91" s="5" t="s">
        <v>56</v>
      </c>
      <c r="P91" s="37">
        <v>500</v>
      </c>
      <c r="Q91" s="17">
        <f>$E$25*P91</f>
        <v>0</v>
      </c>
      <c r="R91" s="18"/>
    </row>
    <row r="92" spans="2:18" ht="15.75" customHeight="1" x14ac:dyDescent="0.2">
      <c r="B92" s="28"/>
      <c r="C92" s="13"/>
      <c r="D92" s="13"/>
      <c r="E92" s="13"/>
      <c r="F92" s="13" t="s">
        <v>132</v>
      </c>
      <c r="G92" s="41">
        <f>'Member Calcul Vote 1'!G92</f>
        <v>0</v>
      </c>
      <c r="H92" s="30"/>
      <c r="K92" s="4"/>
      <c r="L92" s="38" t="s">
        <v>140</v>
      </c>
      <c r="M92" s="5"/>
      <c r="N92" s="5"/>
      <c r="O92" s="5"/>
      <c r="P92" s="5"/>
      <c r="Q92" s="5"/>
      <c r="R92" s="6"/>
    </row>
    <row r="93" spans="2:18" ht="15.75" customHeight="1" x14ac:dyDescent="0.2">
      <c r="B93" s="28"/>
      <c r="C93" s="13"/>
      <c r="D93" s="13"/>
      <c r="E93" s="13"/>
      <c r="F93" s="13" t="s">
        <v>134</v>
      </c>
      <c r="G93" s="41">
        <f>'Member Calcul Vote 1'!G93</f>
        <v>0</v>
      </c>
      <c r="H93" s="30"/>
      <c r="K93" s="4"/>
      <c r="L93" s="5"/>
      <c r="M93" s="5"/>
      <c r="N93" s="5"/>
      <c r="O93" s="5"/>
      <c r="P93" s="5"/>
      <c r="Q93" s="5"/>
      <c r="R93" s="6"/>
    </row>
    <row r="94" spans="2:18" ht="15.75" customHeight="1" x14ac:dyDescent="0.2">
      <c r="B94" s="28"/>
      <c r="C94" s="13"/>
      <c r="D94" s="13"/>
      <c r="E94" s="13"/>
      <c r="F94" s="13" t="s">
        <v>137</v>
      </c>
      <c r="G94" s="41">
        <f>'Member Calcul Vote 1'!G94</f>
        <v>0</v>
      </c>
      <c r="H94" s="30"/>
      <c r="K94" s="4"/>
      <c r="L94" s="5"/>
      <c r="M94" s="5"/>
      <c r="N94" s="5"/>
      <c r="O94" s="5"/>
      <c r="P94" s="5"/>
      <c r="Q94" s="5"/>
      <c r="R94" s="6"/>
    </row>
    <row r="95" spans="2:18" ht="15.75" customHeight="1" x14ac:dyDescent="0.2">
      <c r="B95" s="8"/>
      <c r="C95" s="9"/>
      <c r="D95" s="9"/>
      <c r="E95" s="9"/>
      <c r="F95" s="39"/>
      <c r="G95" s="9"/>
      <c r="H95" s="10"/>
      <c r="K95" s="16"/>
      <c r="L95" s="5"/>
      <c r="M95" s="5"/>
      <c r="N95" s="5"/>
      <c r="O95" s="31" t="s">
        <v>76</v>
      </c>
      <c r="P95" s="32"/>
      <c r="Q95" s="33">
        <f>SUM(Q82:Q91)</f>
        <v>1550</v>
      </c>
      <c r="R95" s="18"/>
    </row>
    <row r="96" spans="2:18" ht="15.75" customHeight="1" x14ac:dyDescent="0.2">
      <c r="F96" s="40"/>
      <c r="K96" s="8"/>
      <c r="L96" s="9"/>
      <c r="M96" s="9"/>
      <c r="N96" s="9"/>
      <c r="O96" s="9"/>
      <c r="P96" s="9"/>
      <c r="Q96" s="9"/>
      <c r="R96" s="10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" customWidth="1"/>
    <col min="3" max="3" width="44.1640625" customWidth="1"/>
    <col min="4" max="4" width="19.1640625" customWidth="1"/>
    <col min="5" max="5" width="6.6640625" customWidth="1"/>
    <col min="6" max="6" width="15.1640625" customWidth="1"/>
    <col min="7" max="8" width="5" customWidth="1"/>
    <col min="9" max="9" width="4.6640625" customWidth="1"/>
    <col min="10" max="10" width="5.1640625" customWidth="1"/>
    <col min="11" max="11" width="5.5" customWidth="1"/>
    <col min="12" max="12" width="22.5" customWidth="1"/>
    <col min="13" max="13" width="7.5" customWidth="1"/>
    <col min="14" max="14" width="13.5" customWidth="1"/>
    <col min="15" max="15" width="42.5" customWidth="1"/>
    <col min="16" max="16" width="8.6640625" customWidth="1"/>
    <col min="17" max="17" width="22.83203125" customWidth="1"/>
    <col min="18" max="19" width="5.5" customWidth="1"/>
  </cols>
  <sheetData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9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 t="s">
        <v>148</v>
      </c>
      <c r="M3" s="5"/>
      <c r="N3" s="5"/>
      <c r="O3" s="5"/>
      <c r="P3" s="5"/>
      <c r="Q3" s="5"/>
      <c r="R3" s="6"/>
    </row>
    <row r="4" spans="2:19" x14ac:dyDescent="0.2">
      <c r="B4" s="4"/>
      <c r="C4" s="5" t="s">
        <v>2</v>
      </c>
      <c r="D4" s="5"/>
      <c r="E4" s="5"/>
      <c r="F4" s="5"/>
      <c r="G4" s="5"/>
      <c r="H4" s="5"/>
      <c r="I4" s="5"/>
      <c r="J4" s="5"/>
      <c r="K4" s="5"/>
      <c r="L4" s="5" t="s">
        <v>3</v>
      </c>
      <c r="M4" s="5"/>
      <c r="N4" s="5"/>
      <c r="O4" s="5"/>
      <c r="P4" s="5"/>
      <c r="Q4" s="5"/>
      <c r="R4" s="6"/>
    </row>
    <row r="5" spans="2:19" x14ac:dyDescent="0.2">
      <c r="B5" s="4"/>
      <c r="C5" s="7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9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2:19" x14ac:dyDescent="0.2">
      <c r="B7" s="5"/>
      <c r="C7" s="5"/>
      <c r="D7" s="5"/>
      <c r="E7" s="5"/>
      <c r="F7" s="5"/>
      <c r="G7" s="5"/>
      <c r="H7" s="5"/>
      <c r="K7" s="5"/>
      <c r="L7" s="5"/>
      <c r="M7" s="5"/>
      <c r="N7" s="5"/>
      <c r="O7" s="5"/>
      <c r="P7" s="5"/>
      <c r="Q7" s="5"/>
      <c r="R7" s="5"/>
    </row>
    <row r="8" spans="2:19" x14ac:dyDescent="0.2">
      <c r="B8" s="1"/>
      <c r="C8" s="2"/>
      <c r="D8" s="2"/>
      <c r="E8" s="2"/>
      <c r="F8" s="2"/>
      <c r="G8" s="2"/>
      <c r="H8" s="3"/>
      <c r="K8" s="1"/>
      <c r="L8" s="2"/>
      <c r="M8" s="2"/>
      <c r="N8" s="2"/>
      <c r="O8" s="2"/>
      <c r="P8" s="2"/>
      <c r="Q8" s="2"/>
      <c r="R8" s="3"/>
    </row>
    <row r="9" spans="2:19" x14ac:dyDescent="0.2">
      <c r="B9" s="4"/>
      <c r="C9" s="11" t="s">
        <v>144</v>
      </c>
      <c r="D9" s="5"/>
      <c r="E9" s="5"/>
      <c r="F9" s="5"/>
      <c r="G9" s="5"/>
      <c r="H9" s="6"/>
      <c r="K9" s="4"/>
      <c r="L9" s="12" t="s">
        <v>6</v>
      </c>
      <c r="M9" s="5"/>
      <c r="N9" s="5"/>
      <c r="O9" s="5"/>
      <c r="P9" s="5" t="s">
        <v>7</v>
      </c>
      <c r="Q9" s="11"/>
      <c r="R9" s="6"/>
    </row>
    <row r="10" spans="2:19" x14ac:dyDescent="0.2">
      <c r="B10" s="4"/>
      <c r="C10" s="5"/>
      <c r="D10" s="5"/>
      <c r="E10" s="5" t="s">
        <v>8</v>
      </c>
      <c r="F10" s="5"/>
      <c r="G10" s="5"/>
      <c r="H10" s="6"/>
      <c r="K10" s="4"/>
      <c r="L10" s="11"/>
      <c r="M10" s="5"/>
      <c r="N10" s="5"/>
      <c r="O10" s="5"/>
      <c r="P10" s="5"/>
      <c r="Q10" s="13" t="s">
        <v>9</v>
      </c>
      <c r="R10" s="6"/>
    </row>
    <row r="11" spans="2:19" x14ac:dyDescent="0.2">
      <c r="B11" s="4"/>
      <c r="C11" s="11" t="s">
        <v>10</v>
      </c>
      <c r="D11" s="5"/>
      <c r="E11" s="41">
        <f>'Member Calcul Vote 1'!E11</f>
        <v>1</v>
      </c>
      <c r="F11" s="15"/>
      <c r="G11" s="5"/>
      <c r="H11" s="6"/>
      <c r="K11" s="16"/>
      <c r="M11" s="5"/>
      <c r="N11" s="5"/>
      <c r="O11" s="5"/>
      <c r="P11" s="17"/>
      <c r="Q11" s="17"/>
      <c r="R11" s="18"/>
      <c r="S11" s="19"/>
    </row>
    <row r="12" spans="2:19" x14ac:dyDescent="0.2">
      <c r="B12" s="4"/>
      <c r="C12" s="5"/>
      <c r="D12" s="5"/>
      <c r="E12" s="5" t="s">
        <v>8</v>
      </c>
      <c r="F12" s="5"/>
      <c r="G12" s="5"/>
      <c r="H12" s="6"/>
      <c r="K12" s="4"/>
      <c r="L12" s="5"/>
      <c r="M12" s="5"/>
      <c r="N12" s="5"/>
      <c r="O12" s="5"/>
      <c r="P12" s="5"/>
      <c r="Q12" s="5"/>
      <c r="R12" s="6"/>
    </row>
    <row r="13" spans="2:19" x14ac:dyDescent="0.2">
      <c r="B13" s="20"/>
      <c r="C13" s="11" t="s">
        <v>11</v>
      </c>
      <c r="D13" s="5"/>
      <c r="E13" s="41">
        <f>'Member Calcul Vote 1'!E13</f>
        <v>0</v>
      </c>
      <c r="F13" s="15"/>
      <c r="G13" s="15"/>
      <c r="H13" s="21"/>
      <c r="I13" s="22"/>
      <c r="K13" s="16"/>
      <c r="L13" s="11" t="s">
        <v>12</v>
      </c>
      <c r="M13" s="5"/>
      <c r="N13" s="5" t="s">
        <v>13</v>
      </c>
      <c r="O13" s="5" t="s">
        <v>14</v>
      </c>
      <c r="P13" s="36">
        <v>1000</v>
      </c>
      <c r="Q13" s="17">
        <v>0</v>
      </c>
      <c r="R13" s="18"/>
      <c r="S13" s="19"/>
    </row>
    <row r="14" spans="2:19" x14ac:dyDescent="0.2">
      <c r="B14" s="4"/>
      <c r="C14" s="5"/>
      <c r="D14" s="5"/>
      <c r="E14" s="5"/>
      <c r="F14" s="5"/>
      <c r="G14" s="5"/>
      <c r="H14" s="6"/>
      <c r="K14" s="16"/>
      <c r="L14" s="5"/>
      <c r="M14" s="5"/>
      <c r="N14" s="5"/>
      <c r="O14" s="5" t="s">
        <v>15</v>
      </c>
      <c r="P14" s="17"/>
      <c r="Q14" s="17"/>
      <c r="R14" s="18"/>
      <c r="S14" s="19"/>
    </row>
    <row r="15" spans="2:19" x14ac:dyDescent="0.2">
      <c r="B15" s="4"/>
      <c r="C15" s="11" t="s">
        <v>16</v>
      </c>
      <c r="D15" s="5"/>
      <c r="E15" s="5" t="s">
        <v>8</v>
      </c>
      <c r="F15" s="5"/>
      <c r="G15" s="5"/>
      <c r="H15" s="6"/>
      <c r="K15" s="4"/>
      <c r="L15" s="5"/>
      <c r="M15" s="5"/>
      <c r="N15" s="5"/>
      <c r="O15" s="5"/>
      <c r="P15" s="17"/>
      <c r="Q15" s="5"/>
      <c r="R15" s="6"/>
    </row>
    <row r="16" spans="2:19" x14ac:dyDescent="0.2">
      <c r="B16" s="4"/>
      <c r="C16" s="5" t="s">
        <v>17</v>
      </c>
      <c r="D16" s="5"/>
      <c r="E16" s="41">
        <f>'Member Calcul Vote 1'!E16</f>
        <v>0</v>
      </c>
      <c r="F16" s="15"/>
      <c r="G16" s="5"/>
      <c r="H16" s="6"/>
      <c r="K16" s="16"/>
      <c r="L16" s="5"/>
      <c r="M16" s="5"/>
      <c r="N16" s="5"/>
      <c r="O16" s="5" t="s">
        <v>18</v>
      </c>
      <c r="P16" s="36">
        <v>50</v>
      </c>
      <c r="Q16" s="17">
        <f>($E$16+$E$17+$E$18+$E$19+$E$20+$E$21)*$P$16</f>
        <v>0</v>
      </c>
      <c r="R16" s="18"/>
      <c r="S16" s="19"/>
    </row>
    <row r="17" spans="2:20" x14ac:dyDescent="0.2">
      <c r="B17" s="4"/>
      <c r="C17" s="5" t="s">
        <v>19</v>
      </c>
      <c r="D17" s="5"/>
      <c r="E17" s="41">
        <f>'Member Calcul Vote 1'!E17</f>
        <v>0</v>
      </c>
      <c r="F17" s="15"/>
      <c r="G17" s="5"/>
      <c r="H17" s="6"/>
      <c r="K17" s="4"/>
      <c r="L17" s="5"/>
      <c r="M17" s="5"/>
      <c r="N17" s="5"/>
      <c r="O17" s="25" t="s">
        <v>109</v>
      </c>
      <c r="P17" s="5"/>
      <c r="Q17" s="5"/>
      <c r="R17" s="6"/>
    </row>
    <row r="18" spans="2:20" x14ac:dyDescent="0.2">
      <c r="B18" s="4"/>
      <c r="C18" s="5" t="s">
        <v>20</v>
      </c>
      <c r="D18" s="5"/>
      <c r="E18" s="41">
        <f>'Member Calcul Vote 1'!E18</f>
        <v>0</v>
      </c>
      <c r="F18" s="15"/>
      <c r="G18" s="5"/>
      <c r="H18" s="6"/>
      <c r="K18" s="16"/>
      <c r="L18" s="5"/>
      <c r="M18" s="5"/>
      <c r="N18" s="5"/>
      <c r="O18" s="5" t="s">
        <v>21</v>
      </c>
      <c r="P18" s="36">
        <v>50</v>
      </c>
      <c r="Q18" s="17">
        <f>$E$23*P18</f>
        <v>0</v>
      </c>
      <c r="R18" s="18"/>
      <c r="S18" s="19"/>
      <c r="T18" s="7"/>
    </row>
    <row r="19" spans="2:20" x14ac:dyDescent="0.2">
      <c r="B19" s="4"/>
      <c r="C19" s="5" t="s">
        <v>22</v>
      </c>
      <c r="D19" s="5"/>
      <c r="E19" s="41">
        <f>'Member Calcul Vote 1'!E19</f>
        <v>0</v>
      </c>
      <c r="F19" s="15"/>
      <c r="G19" s="5"/>
      <c r="H19" s="6"/>
      <c r="K19" s="4"/>
      <c r="L19" s="5"/>
      <c r="M19" s="5"/>
      <c r="N19" s="5"/>
      <c r="O19" s="5"/>
      <c r="P19" s="5"/>
      <c r="Q19" s="5"/>
      <c r="R19" s="6"/>
      <c r="T19" s="7"/>
    </row>
    <row r="20" spans="2:20" x14ac:dyDescent="0.2">
      <c r="B20" s="4"/>
      <c r="C20" s="5" t="s">
        <v>23</v>
      </c>
      <c r="D20" s="5"/>
      <c r="E20" s="41">
        <f>'Member Calcul Vote 1'!E20</f>
        <v>0</v>
      </c>
      <c r="F20" s="15"/>
      <c r="G20" s="5"/>
      <c r="H20" s="6"/>
      <c r="K20" s="16"/>
      <c r="L20" s="5"/>
      <c r="M20" s="5"/>
      <c r="N20" s="5"/>
      <c r="O20" s="5" t="s">
        <v>24</v>
      </c>
      <c r="P20" s="36">
        <v>250</v>
      </c>
      <c r="Q20" s="17">
        <f>$P$20*1</f>
        <v>250</v>
      </c>
      <c r="R20" s="18"/>
      <c r="T20" s="7"/>
    </row>
    <row r="21" spans="2:20" ht="15.75" customHeight="1" x14ac:dyDescent="0.2">
      <c r="B21" s="4"/>
      <c r="C21" s="5" t="s">
        <v>25</v>
      </c>
      <c r="D21" s="5"/>
      <c r="E21" s="41">
        <f>'Member Calcul Vote 1'!E21</f>
        <v>0</v>
      </c>
      <c r="F21" s="15"/>
      <c r="G21" s="5"/>
      <c r="H21" s="6"/>
      <c r="K21" s="4"/>
      <c r="L21" s="5"/>
      <c r="M21" s="5"/>
      <c r="N21" s="5"/>
      <c r="O21" s="5"/>
      <c r="P21" s="5"/>
      <c r="Q21" s="5"/>
      <c r="R21" s="6"/>
      <c r="T21" s="7"/>
    </row>
    <row r="22" spans="2:20" ht="15.75" customHeight="1" x14ac:dyDescent="0.2">
      <c r="B22" s="4"/>
      <c r="C22" s="25"/>
      <c r="D22" s="25"/>
      <c r="E22" s="5" t="s">
        <v>8</v>
      </c>
      <c r="F22" s="5"/>
      <c r="G22" s="5"/>
      <c r="H22" s="6"/>
      <c r="K22" s="16"/>
      <c r="L22" s="5"/>
      <c r="M22" s="5"/>
      <c r="N22" s="5"/>
      <c r="O22" s="5" t="s">
        <v>26</v>
      </c>
      <c r="P22" s="36">
        <v>400</v>
      </c>
      <c r="Q22" s="17">
        <f>IF(M27=1,P22*1,0)</f>
        <v>400</v>
      </c>
      <c r="R22" s="18"/>
      <c r="S22" s="19"/>
      <c r="T22" s="7"/>
    </row>
    <row r="23" spans="2:20" ht="15.75" customHeight="1" x14ac:dyDescent="0.2">
      <c r="B23" s="4"/>
      <c r="C23" s="11" t="s">
        <v>27</v>
      </c>
      <c r="D23" s="5"/>
      <c r="E23" s="41">
        <f>'Member Calcul Vote 1'!E23</f>
        <v>0</v>
      </c>
      <c r="F23" s="15"/>
      <c r="G23" s="5"/>
      <c r="H23" s="6"/>
      <c r="K23" s="4"/>
      <c r="L23" s="5" t="s">
        <v>28</v>
      </c>
      <c r="M23" s="5"/>
      <c r="N23" s="5"/>
      <c r="O23" s="5" t="s">
        <v>29</v>
      </c>
      <c r="P23" s="36">
        <v>750</v>
      </c>
      <c r="Q23" s="17">
        <f>IF(M27=2,P23*1,0)</f>
        <v>0</v>
      </c>
      <c r="R23" s="6"/>
      <c r="T23" s="7"/>
    </row>
    <row r="24" spans="2:20" ht="15.75" customHeight="1" x14ac:dyDescent="0.2">
      <c r="B24" s="4"/>
      <c r="C24" s="25" t="s">
        <v>30</v>
      </c>
      <c r="D24" s="5"/>
      <c r="E24" s="5" t="s">
        <v>8</v>
      </c>
      <c r="F24" s="5"/>
      <c r="G24" s="5"/>
      <c r="H24" s="6"/>
      <c r="K24" s="16"/>
      <c r="L24" s="5" t="s">
        <v>31</v>
      </c>
      <c r="M24" s="5">
        <f>'IPv4 Category Calculation'!E18</f>
        <v>1</v>
      </c>
      <c r="N24" s="5"/>
      <c r="O24" s="5" t="s">
        <v>32</v>
      </c>
      <c r="P24" s="36">
        <v>1100</v>
      </c>
      <c r="Q24" s="17">
        <f>IF(M27=3,P24*1,0)</f>
        <v>0</v>
      </c>
      <c r="R24" s="18"/>
      <c r="S24" s="19"/>
    </row>
    <row r="25" spans="2:20" ht="15.75" customHeight="1" x14ac:dyDescent="0.2">
      <c r="B25" s="4"/>
      <c r="C25" s="11" t="s">
        <v>33</v>
      </c>
      <c r="D25" s="5"/>
      <c r="E25" s="41">
        <f>'Member Calcul Vote 1'!E25</f>
        <v>0</v>
      </c>
      <c r="F25" s="5"/>
      <c r="G25" s="5"/>
      <c r="H25" s="6"/>
      <c r="K25" s="4"/>
      <c r="L25" s="5" t="s">
        <v>34</v>
      </c>
      <c r="M25" s="5">
        <f>'IPv6 Category Calculation'!E18</f>
        <v>1</v>
      </c>
      <c r="N25" s="5"/>
      <c r="O25" s="5" t="s">
        <v>35</v>
      </c>
      <c r="P25" s="36">
        <v>1800</v>
      </c>
      <c r="Q25" s="17">
        <f>IF(M27=4,P25*1,0)</f>
        <v>0</v>
      </c>
      <c r="R25" s="6"/>
    </row>
    <row r="26" spans="2:20" ht="15.75" customHeight="1" x14ac:dyDescent="0.2">
      <c r="B26" s="4"/>
      <c r="C26" s="5"/>
      <c r="D26" s="5"/>
      <c r="E26" s="5" t="s">
        <v>8</v>
      </c>
      <c r="F26" s="5"/>
      <c r="G26" s="5"/>
      <c r="H26" s="6"/>
      <c r="I26" s="27"/>
      <c r="K26" s="16"/>
      <c r="L26" s="5"/>
      <c r="M26" s="5"/>
      <c r="N26" s="5"/>
      <c r="O26" s="5" t="s">
        <v>36</v>
      </c>
      <c r="P26" s="36">
        <v>2500</v>
      </c>
      <c r="Q26" s="17">
        <f>IF(M27=5,P26*1,0)</f>
        <v>0</v>
      </c>
      <c r="R26" s="18"/>
      <c r="S26" s="19"/>
    </row>
    <row r="27" spans="2:20" ht="15.75" customHeight="1" x14ac:dyDescent="0.2">
      <c r="B27" s="4"/>
      <c r="C27" s="11" t="s">
        <v>37</v>
      </c>
      <c r="D27" s="5"/>
      <c r="E27" s="41">
        <f>'Member Calcul Vote 1'!E27</f>
        <v>0</v>
      </c>
      <c r="F27" s="5"/>
      <c r="G27" s="5"/>
      <c r="H27" s="6"/>
      <c r="I27" s="27"/>
      <c r="K27" s="4"/>
      <c r="L27" s="5"/>
      <c r="M27" s="5">
        <f>MAX(M24:M25)</f>
        <v>1</v>
      </c>
      <c r="N27" s="5"/>
      <c r="O27" s="5" t="s">
        <v>38</v>
      </c>
      <c r="P27" s="36">
        <v>3500</v>
      </c>
      <c r="Q27" s="17">
        <f>IF(M27=6,P27*1,0)</f>
        <v>0</v>
      </c>
      <c r="R27" s="6"/>
    </row>
    <row r="28" spans="2:20" ht="15.75" customHeight="1" x14ac:dyDescent="0.2">
      <c r="B28" s="4"/>
      <c r="C28" s="11" t="s">
        <v>39</v>
      </c>
      <c r="D28" s="5"/>
      <c r="E28" s="41">
        <f>'Member Calcul Vote 1'!E28</f>
        <v>0</v>
      </c>
      <c r="F28" s="5"/>
      <c r="G28" s="5"/>
      <c r="H28" s="6"/>
      <c r="I28" s="27"/>
      <c r="K28" s="16"/>
      <c r="L28" s="5"/>
      <c r="M28" s="5"/>
      <c r="N28" s="5"/>
      <c r="O28" s="5" t="s">
        <v>40</v>
      </c>
      <c r="P28" s="36">
        <v>4500</v>
      </c>
      <c r="Q28" s="17">
        <f>IF(M27=7,P28*1,0)</f>
        <v>0</v>
      </c>
      <c r="R28" s="18"/>
      <c r="S28" s="19"/>
    </row>
    <row r="29" spans="2:20" ht="15.75" customHeight="1" x14ac:dyDescent="0.2">
      <c r="B29" s="4"/>
      <c r="C29" s="25" t="s">
        <v>41</v>
      </c>
      <c r="D29" s="5"/>
      <c r="E29" s="5"/>
      <c r="F29" s="5"/>
      <c r="G29" s="5"/>
      <c r="H29" s="6"/>
      <c r="I29" s="27"/>
      <c r="K29" s="4"/>
      <c r="L29" s="5"/>
      <c r="N29" s="5"/>
      <c r="O29" s="5" t="s">
        <v>42</v>
      </c>
      <c r="P29" s="36">
        <v>6000</v>
      </c>
      <c r="Q29" s="17">
        <f>IF(M27=8,P29*1,0)</f>
        <v>0</v>
      </c>
      <c r="R29" s="6"/>
    </row>
    <row r="30" spans="2:20" ht="15.75" customHeight="1" x14ac:dyDescent="0.2">
      <c r="B30" s="28"/>
      <c r="D30" s="13" t="s">
        <v>43</v>
      </c>
      <c r="E30" s="13" t="s">
        <v>8</v>
      </c>
      <c r="F30" s="13" t="s">
        <v>44</v>
      </c>
      <c r="G30" s="13" t="s">
        <v>8</v>
      </c>
      <c r="H30" s="6"/>
      <c r="I30" s="27"/>
      <c r="K30" s="16"/>
      <c r="L30" s="5"/>
      <c r="M30" s="5"/>
      <c r="N30" s="5"/>
      <c r="O30" s="5" t="s">
        <v>45</v>
      </c>
      <c r="P30" s="36">
        <v>8000</v>
      </c>
      <c r="Q30" s="17">
        <f>IF(M27=9,P30*1,0)</f>
        <v>0</v>
      </c>
      <c r="R30" s="18"/>
      <c r="S30" s="19"/>
    </row>
    <row r="31" spans="2:20" ht="15.75" customHeight="1" x14ac:dyDescent="0.2">
      <c r="B31" s="28"/>
      <c r="C31" s="11" t="s">
        <v>46</v>
      </c>
      <c r="D31" s="13" t="s">
        <v>47</v>
      </c>
      <c r="E31" s="41">
        <f>'Member Calcul Vote 1'!E31</f>
        <v>0</v>
      </c>
      <c r="F31" s="13" t="s">
        <v>48</v>
      </c>
      <c r="G31" s="41">
        <f>'Member Calcul Vote 1'!G31</f>
        <v>0</v>
      </c>
      <c r="H31" s="30"/>
      <c r="I31" s="27"/>
      <c r="K31" s="4"/>
      <c r="L31" s="5"/>
      <c r="M31" s="5"/>
      <c r="N31" s="5"/>
      <c r="O31" s="5" t="s">
        <v>49</v>
      </c>
      <c r="P31" s="36">
        <v>10000</v>
      </c>
      <c r="Q31" s="17">
        <f>IF(M27=10,P31*1,0)</f>
        <v>0</v>
      </c>
      <c r="R31" s="6"/>
    </row>
    <row r="32" spans="2:20" ht="15.75" customHeight="1" x14ac:dyDescent="0.2">
      <c r="B32" s="28"/>
      <c r="C32" s="5" t="s">
        <v>50</v>
      </c>
      <c r="D32" s="13" t="s">
        <v>51</v>
      </c>
      <c r="E32" s="41">
        <f>'Member Calcul Vote 1'!E32</f>
        <v>0</v>
      </c>
      <c r="F32" s="13" t="s">
        <v>52</v>
      </c>
      <c r="G32" s="41">
        <f>'Member Calcul Vote 1'!G32</f>
        <v>0</v>
      </c>
      <c r="H32" s="30"/>
      <c r="I32" s="27"/>
      <c r="K32" s="4"/>
      <c r="L32" s="5"/>
      <c r="M32" s="5"/>
      <c r="N32" s="5"/>
      <c r="O32" s="5"/>
      <c r="P32" s="5"/>
      <c r="Q32" s="5"/>
      <c r="R32" s="6"/>
      <c r="S32" s="19"/>
    </row>
    <row r="33" spans="2:19" ht="15.75" customHeight="1" x14ac:dyDescent="0.2">
      <c r="B33" s="28"/>
      <c r="C33" s="5" t="s">
        <v>53</v>
      </c>
      <c r="D33" s="13" t="s">
        <v>54</v>
      </c>
      <c r="E33" s="41">
        <f>'Member Calcul Vote 1'!E33</f>
        <v>0</v>
      </c>
      <c r="F33" s="13" t="s">
        <v>55</v>
      </c>
      <c r="G33" s="41">
        <f>'Member Calcul Vote 1'!G33</f>
        <v>0</v>
      </c>
      <c r="H33" s="30"/>
      <c r="I33" s="27"/>
      <c r="K33" s="16"/>
      <c r="L33" s="5"/>
      <c r="M33" s="5"/>
      <c r="N33" s="5"/>
      <c r="O33" s="5" t="s">
        <v>56</v>
      </c>
      <c r="P33" s="36">
        <v>500</v>
      </c>
      <c r="Q33" s="17">
        <f>$E$25*P33</f>
        <v>0</v>
      </c>
      <c r="R33" s="18"/>
    </row>
    <row r="34" spans="2:19" ht="15.75" customHeight="1" x14ac:dyDescent="0.2">
      <c r="B34" s="28"/>
      <c r="C34" s="5" t="s">
        <v>57</v>
      </c>
      <c r="D34" s="13" t="s">
        <v>58</v>
      </c>
      <c r="E34" s="41">
        <f>'Member Calcul Vote 1'!E34</f>
        <v>0</v>
      </c>
      <c r="F34" s="13" t="s">
        <v>59</v>
      </c>
      <c r="G34" s="41">
        <f>'Member Calcul Vote 1'!G34</f>
        <v>0</v>
      </c>
      <c r="H34" s="30"/>
      <c r="I34" s="27"/>
      <c r="K34" s="4"/>
      <c r="L34" s="5"/>
      <c r="M34" s="5"/>
      <c r="N34" s="5"/>
      <c r="O34" s="5" t="s">
        <v>60</v>
      </c>
      <c r="P34" s="36">
        <v>1000</v>
      </c>
      <c r="Q34" s="17">
        <f>$P$34*$E$27</f>
        <v>0</v>
      </c>
      <c r="R34" s="6"/>
      <c r="S34" s="19"/>
    </row>
    <row r="35" spans="2:19" ht="15.75" customHeight="1" x14ac:dyDescent="0.2">
      <c r="B35" s="28"/>
      <c r="C35" s="5"/>
      <c r="D35" s="13" t="s">
        <v>61</v>
      </c>
      <c r="E35" s="41">
        <f>'Member Calcul Vote 1'!E35</f>
        <v>0</v>
      </c>
      <c r="F35" s="13" t="s">
        <v>62</v>
      </c>
      <c r="G35" s="41">
        <f>'Member Calcul Vote 1'!G35</f>
        <v>0</v>
      </c>
      <c r="H35" s="30"/>
      <c r="I35" s="27"/>
      <c r="K35" s="4"/>
      <c r="L35" s="5" t="s">
        <v>63</v>
      </c>
      <c r="M35" s="5"/>
      <c r="N35" s="5"/>
      <c r="O35" s="5" t="s">
        <v>64</v>
      </c>
      <c r="P35" s="36">
        <v>1</v>
      </c>
      <c r="Q35" s="17">
        <f>$P$35*$E$28</f>
        <v>0</v>
      </c>
      <c r="R35" s="6"/>
      <c r="S35" s="19"/>
    </row>
    <row r="36" spans="2:19" ht="15.75" customHeight="1" x14ac:dyDescent="0.2">
      <c r="B36" s="28"/>
      <c r="C36" s="11" t="s">
        <v>65</v>
      </c>
      <c r="D36" s="13" t="s">
        <v>66</v>
      </c>
      <c r="E36" s="41">
        <f>'Member Calcul Vote 1'!E36</f>
        <v>0</v>
      </c>
      <c r="F36" s="13" t="s">
        <v>67</v>
      </c>
      <c r="G36" s="41">
        <f>'Member Calcul Vote 1'!G36</f>
        <v>0</v>
      </c>
      <c r="H36" s="30"/>
      <c r="I36" s="27"/>
      <c r="K36" s="4"/>
      <c r="L36" s="5" t="s">
        <v>68</v>
      </c>
      <c r="M36" s="5"/>
      <c r="N36" s="5"/>
      <c r="O36" s="5"/>
      <c r="P36" s="5"/>
      <c r="Q36" s="5"/>
      <c r="R36" s="6"/>
    </row>
    <row r="37" spans="2:19" ht="15.75" customHeight="1" x14ac:dyDescent="0.2">
      <c r="B37" s="28"/>
      <c r="C37" s="5" t="s">
        <v>69</v>
      </c>
      <c r="D37" s="13" t="s">
        <v>70</v>
      </c>
      <c r="E37" s="41">
        <f>'Member Calcul Vote 1'!E37</f>
        <v>0</v>
      </c>
      <c r="F37" s="13" t="s">
        <v>71</v>
      </c>
      <c r="G37" s="41">
        <f>'Member Calcul Vote 1'!G37</f>
        <v>0</v>
      </c>
      <c r="H37" s="30"/>
      <c r="I37" s="27"/>
      <c r="K37" s="4"/>
      <c r="L37" s="5" t="s">
        <v>72</v>
      </c>
      <c r="M37" s="5"/>
      <c r="N37" s="5"/>
      <c r="O37" s="5"/>
      <c r="P37" s="5"/>
      <c r="Q37" s="5"/>
      <c r="R37" s="6"/>
    </row>
    <row r="38" spans="2:19" ht="15.75" customHeight="1" x14ac:dyDescent="0.2">
      <c r="B38" s="28"/>
      <c r="C38" s="5" t="s">
        <v>73</v>
      </c>
      <c r="D38" s="13" t="s">
        <v>74</v>
      </c>
      <c r="E38" s="41">
        <f>'Member Calcul Vote 1'!E38</f>
        <v>0</v>
      </c>
      <c r="F38" s="13" t="s">
        <v>75</v>
      </c>
      <c r="G38" s="41">
        <f>'Member Calcul Vote 1'!G38</f>
        <v>0</v>
      </c>
      <c r="H38" s="30"/>
      <c r="I38" s="27"/>
      <c r="K38" s="16"/>
      <c r="M38" s="5"/>
      <c r="N38" s="5"/>
      <c r="O38" s="31" t="s">
        <v>76</v>
      </c>
      <c r="P38" s="32"/>
      <c r="Q38" s="33">
        <f>SUM(Q13:Q35)</f>
        <v>650</v>
      </c>
      <c r="R38" s="18"/>
    </row>
    <row r="39" spans="2:19" ht="15.75" customHeight="1" x14ac:dyDescent="0.2">
      <c r="B39" s="28"/>
      <c r="C39" s="5"/>
      <c r="D39" s="13" t="s">
        <v>77</v>
      </c>
      <c r="E39" s="41">
        <f>'Member Calcul Vote 1'!E39</f>
        <v>1</v>
      </c>
      <c r="F39" s="13" t="s">
        <v>78</v>
      </c>
      <c r="G39" s="41">
        <f>'Member Calcul Vote 1'!G39</f>
        <v>0</v>
      </c>
      <c r="H39" s="30"/>
      <c r="I39" s="27"/>
      <c r="K39" s="8"/>
      <c r="L39" s="9"/>
      <c r="M39" s="9"/>
      <c r="N39" s="9"/>
      <c r="O39" s="9"/>
      <c r="P39" s="9"/>
      <c r="Q39" s="9"/>
      <c r="R39" s="10"/>
      <c r="S39" s="19"/>
    </row>
    <row r="40" spans="2:19" ht="15.75" customHeight="1" x14ac:dyDescent="0.2">
      <c r="B40" s="28"/>
      <c r="C40" s="5"/>
      <c r="D40" s="13" t="s">
        <v>79</v>
      </c>
      <c r="E40" s="41">
        <f>'Member Calcul Vote 1'!E40</f>
        <v>0</v>
      </c>
      <c r="F40" s="13" t="s">
        <v>80</v>
      </c>
      <c r="G40" s="41">
        <f>'Member Calcul Vote 1'!G40</f>
        <v>0</v>
      </c>
      <c r="H40" s="30"/>
      <c r="I40" s="27"/>
    </row>
    <row r="41" spans="2:19" ht="15.75" customHeight="1" x14ac:dyDescent="0.2">
      <c r="B41" s="28"/>
      <c r="C41" s="5"/>
      <c r="D41" s="13" t="s">
        <v>81</v>
      </c>
      <c r="E41" s="41">
        <f>'Member Calcul Vote 1'!E41</f>
        <v>0</v>
      </c>
      <c r="F41" s="13" t="s">
        <v>82</v>
      </c>
      <c r="G41" s="41">
        <f>'Member Calcul Vote 1'!G41</f>
        <v>0</v>
      </c>
      <c r="H41" s="30"/>
      <c r="I41" s="27"/>
      <c r="K41" s="1"/>
      <c r="L41" s="2"/>
      <c r="M41" s="2"/>
      <c r="N41" s="2"/>
      <c r="O41" s="2"/>
      <c r="P41" s="2"/>
      <c r="Q41" s="2"/>
      <c r="R41" s="3"/>
    </row>
    <row r="42" spans="2:19" ht="15.75" customHeight="1" x14ac:dyDescent="0.2">
      <c r="B42" s="28"/>
      <c r="C42" s="5"/>
      <c r="D42" s="13" t="s">
        <v>83</v>
      </c>
      <c r="E42" s="41">
        <f>'Member Calcul Vote 1'!E42</f>
        <v>0</v>
      </c>
      <c r="F42" s="13" t="s">
        <v>84</v>
      </c>
      <c r="G42" s="41">
        <f>'Member Calcul Vote 1'!G42</f>
        <v>0</v>
      </c>
      <c r="H42" s="30"/>
      <c r="I42" s="27"/>
      <c r="K42" s="4"/>
      <c r="L42" s="12" t="s">
        <v>145</v>
      </c>
      <c r="M42" s="5"/>
      <c r="N42" s="5"/>
      <c r="O42" s="5"/>
      <c r="P42" s="5" t="s">
        <v>7</v>
      </c>
      <c r="Q42" s="11"/>
      <c r="R42" s="6"/>
    </row>
    <row r="43" spans="2:19" ht="15.75" customHeight="1" x14ac:dyDescent="0.2">
      <c r="B43" s="28"/>
      <c r="C43" s="5"/>
      <c r="D43" s="13" t="s">
        <v>87</v>
      </c>
      <c r="E43" s="41">
        <f>'Member Calcul Vote 1'!E43</f>
        <v>0</v>
      </c>
      <c r="F43" s="13" t="s">
        <v>88</v>
      </c>
      <c r="G43" s="41">
        <f>'Member Calcul Vote 1'!G43</f>
        <v>0</v>
      </c>
      <c r="H43" s="30"/>
      <c r="I43" s="27"/>
      <c r="K43" s="4"/>
      <c r="L43" s="11"/>
      <c r="M43" s="5"/>
      <c r="N43" s="5"/>
      <c r="O43" s="5"/>
      <c r="P43" s="5"/>
      <c r="Q43" s="13" t="s">
        <v>9</v>
      </c>
      <c r="R43" s="6"/>
    </row>
    <row r="44" spans="2:19" ht="15.75" customHeight="1" x14ac:dyDescent="0.2">
      <c r="B44" s="28"/>
      <c r="C44" s="5"/>
      <c r="D44" s="13" t="s">
        <v>89</v>
      </c>
      <c r="E44" s="41">
        <f>'Member Calcul Vote 1'!E44</f>
        <v>0</v>
      </c>
      <c r="F44" s="13" t="s">
        <v>90</v>
      </c>
      <c r="G44" s="41">
        <f>'Member Calcul Vote 1'!G44</f>
        <v>0</v>
      </c>
      <c r="H44" s="30"/>
      <c r="I44" s="27"/>
      <c r="K44" s="16"/>
      <c r="L44" s="11" t="s">
        <v>91</v>
      </c>
      <c r="M44" s="5"/>
      <c r="N44" s="5"/>
      <c r="O44" s="5" t="s">
        <v>92</v>
      </c>
      <c r="P44" s="17">
        <f>1550+N46</f>
        <v>1700</v>
      </c>
      <c r="Q44" s="17">
        <f>E11*P44</f>
        <v>1700</v>
      </c>
      <c r="R44" s="18"/>
    </row>
    <row r="45" spans="2:19" ht="15.75" customHeight="1" x14ac:dyDescent="0.2">
      <c r="B45" s="28"/>
      <c r="C45" s="5"/>
      <c r="D45" s="13" t="s">
        <v>93</v>
      </c>
      <c r="E45" s="41">
        <f>'Member Calcul Vote 1'!E45</f>
        <v>0</v>
      </c>
      <c r="F45" s="13" t="s">
        <v>94</v>
      </c>
      <c r="G45" s="41">
        <f>'Member Calcul Vote 1'!G45</f>
        <v>0</v>
      </c>
      <c r="H45" s="30"/>
      <c r="I45" s="27"/>
      <c r="K45" s="4"/>
      <c r="L45" s="11"/>
      <c r="M45" s="5"/>
      <c r="N45" s="5"/>
      <c r="O45" s="5"/>
      <c r="P45" s="5"/>
      <c r="Q45" s="5"/>
      <c r="R45" s="6"/>
    </row>
    <row r="46" spans="2:19" ht="15.75" customHeight="1" x14ac:dyDescent="0.2">
      <c r="B46" s="28"/>
      <c r="C46" s="5"/>
      <c r="D46" s="13" t="s">
        <v>95</v>
      </c>
      <c r="E46" s="41">
        <f>'Member Calcul Vote 1'!E46</f>
        <v>0</v>
      </c>
      <c r="F46" s="13" t="s">
        <v>96</v>
      </c>
      <c r="G46" s="41">
        <f>'Member Calcul Vote 1'!G46</f>
        <v>0</v>
      </c>
      <c r="H46" s="30"/>
      <c r="I46" s="27"/>
      <c r="K46" s="16"/>
      <c r="L46" s="11" t="s">
        <v>142</v>
      </c>
      <c r="M46" s="5"/>
      <c r="N46" s="36">
        <v>150</v>
      </c>
      <c r="O46" s="5" t="s">
        <v>98</v>
      </c>
      <c r="P46" s="36">
        <v>1000</v>
      </c>
      <c r="Q46" s="17">
        <f>E13*P46</f>
        <v>0</v>
      </c>
      <c r="R46" s="18"/>
    </row>
    <row r="47" spans="2:19" ht="15.75" customHeight="1" x14ac:dyDescent="0.2">
      <c r="B47" s="28"/>
      <c r="C47" s="5"/>
      <c r="D47" s="13" t="s">
        <v>99</v>
      </c>
      <c r="E47" s="41">
        <f>'Member Calcul Vote 1'!E47</f>
        <v>0</v>
      </c>
      <c r="F47" s="13" t="s">
        <v>100</v>
      </c>
      <c r="G47" s="41">
        <f>'Member Calcul Vote 1'!G47</f>
        <v>0</v>
      </c>
      <c r="H47" s="30"/>
      <c r="I47" s="27"/>
      <c r="K47" s="16"/>
      <c r="L47" s="5"/>
      <c r="M47" s="5"/>
      <c r="N47" s="5"/>
      <c r="O47" s="5" t="s">
        <v>101</v>
      </c>
      <c r="P47" s="17">
        <f>P44/2</f>
        <v>850</v>
      </c>
      <c r="Q47" s="17">
        <f>E13*P47</f>
        <v>0</v>
      </c>
      <c r="R47" s="18"/>
    </row>
    <row r="48" spans="2:19" ht="15.75" customHeight="1" x14ac:dyDescent="0.2">
      <c r="B48" s="28"/>
      <c r="C48" s="5"/>
      <c r="D48" s="13" t="s">
        <v>102</v>
      </c>
      <c r="E48" s="41">
        <f>'Member Calcul Vote 1'!E48</f>
        <v>0</v>
      </c>
      <c r="F48" s="13" t="s">
        <v>103</v>
      </c>
      <c r="G48" s="41">
        <f>'Member Calcul Vote 1'!G48</f>
        <v>0</v>
      </c>
      <c r="H48" s="30"/>
      <c r="I48" s="27"/>
      <c r="K48" s="4"/>
      <c r="L48" s="5"/>
      <c r="M48" s="5"/>
      <c r="N48" s="5"/>
      <c r="O48" s="5"/>
      <c r="P48" s="17"/>
      <c r="Q48" s="5"/>
      <c r="R48" s="6"/>
    </row>
    <row r="49" spans="2:18" ht="15.75" customHeight="1" x14ac:dyDescent="0.2">
      <c r="B49" s="28"/>
      <c r="C49" s="5"/>
      <c r="D49" s="13" t="s">
        <v>104</v>
      </c>
      <c r="E49" s="41">
        <f>'Member Calcul Vote 1'!E49</f>
        <v>0</v>
      </c>
      <c r="F49" s="13" t="s">
        <v>105</v>
      </c>
      <c r="G49" s="41">
        <f>'Member Calcul Vote 1'!G49</f>
        <v>0</v>
      </c>
      <c r="H49" s="30"/>
      <c r="I49" s="27"/>
      <c r="K49" s="16"/>
      <c r="L49" s="5"/>
      <c r="M49" s="5"/>
      <c r="N49" s="5"/>
      <c r="O49" s="5" t="s">
        <v>18</v>
      </c>
      <c r="P49" s="36">
        <v>50</v>
      </c>
      <c r="Q49" s="17">
        <f>($E$16+$E$17+$E$18+$E$19+$E$20+$E$21)*$P$49</f>
        <v>0</v>
      </c>
      <c r="R49" s="18"/>
    </row>
    <row r="50" spans="2:18" ht="15.75" customHeight="1" x14ac:dyDescent="0.2">
      <c r="B50" s="28"/>
      <c r="C50" s="5"/>
      <c r="D50" s="13" t="s">
        <v>106</v>
      </c>
      <c r="E50" s="41">
        <f>'Member Calcul Vote 1'!E50</f>
        <v>0</v>
      </c>
      <c r="F50" s="13" t="s">
        <v>107</v>
      </c>
      <c r="G50" s="41">
        <f>'Member Calcul Vote 1'!G50</f>
        <v>0</v>
      </c>
      <c r="H50" s="30"/>
      <c r="I50" s="27"/>
      <c r="K50" s="4"/>
      <c r="L50" s="5" t="s">
        <v>108</v>
      </c>
      <c r="M50" s="5"/>
      <c r="N50" s="5"/>
      <c r="O50" s="25" t="s">
        <v>109</v>
      </c>
      <c r="P50" s="5"/>
      <c r="Q50" s="5"/>
      <c r="R50" s="6"/>
    </row>
    <row r="51" spans="2:18" ht="15.75" customHeight="1" x14ac:dyDescent="0.2">
      <c r="B51" s="28"/>
      <c r="C51" s="5"/>
      <c r="D51" s="13" t="s">
        <v>110</v>
      </c>
      <c r="E51" s="41">
        <f>'Member Calcul Vote 1'!E51</f>
        <v>0</v>
      </c>
      <c r="F51" s="13" t="s">
        <v>111</v>
      </c>
      <c r="G51" s="41">
        <f>'Member Calcul Vote 1'!G51</f>
        <v>0</v>
      </c>
      <c r="H51" s="30"/>
      <c r="I51" s="27"/>
      <c r="K51" s="16"/>
      <c r="L51" s="5" t="s">
        <v>112</v>
      </c>
      <c r="M51" s="5"/>
      <c r="N51" s="5"/>
      <c r="O51" s="5" t="s">
        <v>21</v>
      </c>
      <c r="P51" s="36">
        <v>50</v>
      </c>
      <c r="Q51" s="17">
        <f>$E$23*P51</f>
        <v>0</v>
      </c>
      <c r="R51" s="18"/>
    </row>
    <row r="52" spans="2:18" ht="15.75" customHeight="1" x14ac:dyDescent="0.2">
      <c r="B52" s="28"/>
      <c r="C52" s="5"/>
      <c r="D52" s="13" t="s">
        <v>113</v>
      </c>
      <c r="E52" s="41">
        <f>'Member Calcul Vote 1'!E52</f>
        <v>0</v>
      </c>
      <c r="F52" s="13" t="s">
        <v>114</v>
      </c>
      <c r="G52" s="41">
        <f>'Member Calcul Vote 1'!G52</f>
        <v>0</v>
      </c>
      <c r="H52" s="30"/>
      <c r="I52" s="27"/>
      <c r="K52" s="4"/>
      <c r="L52" s="5" t="s">
        <v>115</v>
      </c>
      <c r="M52" s="5"/>
      <c r="N52" s="5"/>
      <c r="O52" s="5"/>
      <c r="P52" s="5"/>
      <c r="Q52" s="5"/>
      <c r="R52" s="6"/>
    </row>
    <row r="53" spans="2:18" ht="15.75" customHeight="1" x14ac:dyDescent="0.2">
      <c r="B53" s="28"/>
      <c r="C53" s="5"/>
      <c r="D53" s="13" t="s">
        <v>116</v>
      </c>
      <c r="E53" s="41">
        <f>'Member Calcul Vote 1'!E53</f>
        <v>0</v>
      </c>
      <c r="F53" s="13" t="s">
        <v>117</v>
      </c>
      <c r="G53" s="41">
        <f>'Member Calcul Vote 1'!G53</f>
        <v>0</v>
      </c>
      <c r="H53" s="30"/>
      <c r="I53" s="27"/>
      <c r="K53" s="16"/>
      <c r="L53" s="5" t="s">
        <v>118</v>
      </c>
      <c r="M53" s="5"/>
      <c r="N53" s="5"/>
      <c r="O53" s="5" t="s">
        <v>56</v>
      </c>
      <c r="P53" s="37">
        <v>500</v>
      </c>
      <c r="Q53" s="17">
        <f>$E$25*P53</f>
        <v>0</v>
      </c>
      <c r="R53" s="18"/>
    </row>
    <row r="54" spans="2:18" ht="15.75" customHeight="1" x14ac:dyDescent="0.2">
      <c r="B54" s="28"/>
      <c r="C54" s="5"/>
      <c r="D54" s="13" t="s">
        <v>119</v>
      </c>
      <c r="E54" s="41">
        <f>'Member Calcul Vote 1'!E54</f>
        <v>0</v>
      </c>
      <c r="F54" s="13" t="s">
        <v>120</v>
      </c>
      <c r="G54" s="41">
        <f>'Member Calcul Vote 1'!G54</f>
        <v>0</v>
      </c>
      <c r="H54" s="30"/>
      <c r="I54" s="27"/>
      <c r="K54" s="4"/>
      <c r="L54" s="38" t="s">
        <v>140</v>
      </c>
      <c r="M54" s="5"/>
      <c r="N54" s="5"/>
      <c r="O54" s="5"/>
      <c r="P54" s="5"/>
      <c r="Q54" s="5"/>
      <c r="R54" s="6"/>
    </row>
    <row r="55" spans="2:18" ht="15.75" customHeight="1" x14ac:dyDescent="0.2">
      <c r="B55" s="28"/>
      <c r="C55" s="5"/>
      <c r="D55" s="13" t="s">
        <v>122</v>
      </c>
      <c r="E55" s="41">
        <f>'Member Calcul Vote 1'!E55</f>
        <v>0</v>
      </c>
      <c r="F55" s="13" t="s">
        <v>123</v>
      </c>
      <c r="G55" s="41">
        <f>'Member Calcul Vote 1'!G55</f>
        <v>0</v>
      </c>
      <c r="H55" s="30"/>
      <c r="I55" s="27"/>
      <c r="K55" s="4"/>
      <c r="L55" s="5"/>
      <c r="M55" s="5"/>
      <c r="N55" s="5"/>
      <c r="O55" s="5"/>
      <c r="P55" s="5"/>
      <c r="Q55" s="5"/>
      <c r="R55" s="6"/>
    </row>
    <row r="56" spans="2:18" ht="15.75" customHeight="1" x14ac:dyDescent="0.2">
      <c r="B56" s="28"/>
      <c r="C56" s="5"/>
      <c r="D56" s="13" t="s">
        <v>124</v>
      </c>
      <c r="E56" s="41">
        <f>'Member Calcul Vote 1'!E56</f>
        <v>0</v>
      </c>
      <c r="F56" s="13" t="s">
        <v>125</v>
      </c>
      <c r="G56" s="41">
        <f>'Member Calcul Vote 1'!G56</f>
        <v>0</v>
      </c>
      <c r="H56" s="30"/>
      <c r="I56" s="27"/>
      <c r="K56" s="4"/>
      <c r="L56" s="5"/>
      <c r="M56" s="5"/>
      <c r="N56" s="5"/>
      <c r="O56" s="5"/>
      <c r="P56" s="5"/>
      <c r="Q56" s="5"/>
      <c r="R56" s="6"/>
    </row>
    <row r="57" spans="2:18" ht="15.75" customHeight="1" x14ac:dyDescent="0.2">
      <c r="B57" s="28"/>
      <c r="C57" s="5"/>
      <c r="D57" s="13" t="s">
        <v>126</v>
      </c>
      <c r="E57" s="41">
        <f>'Member Calcul Vote 1'!E57</f>
        <v>0</v>
      </c>
      <c r="F57" s="13" t="s">
        <v>127</v>
      </c>
      <c r="G57" s="41">
        <f>'Member Calcul Vote 1'!G57</f>
        <v>0</v>
      </c>
      <c r="H57" s="30"/>
      <c r="I57" s="27"/>
      <c r="K57" s="16"/>
      <c r="L57" s="5"/>
      <c r="M57" s="5"/>
      <c r="N57" s="5"/>
      <c r="O57" s="31" t="s">
        <v>76</v>
      </c>
      <c r="P57" s="32"/>
      <c r="Q57" s="33">
        <f>SUM(Q44:Q53)</f>
        <v>1700</v>
      </c>
      <c r="R57" s="18"/>
    </row>
    <row r="58" spans="2:18" ht="15.75" customHeight="1" x14ac:dyDescent="0.2">
      <c r="B58" s="28"/>
      <c r="C58" s="5"/>
      <c r="D58" s="13" t="s">
        <v>128</v>
      </c>
      <c r="E58" s="41">
        <f>'Member Calcul Vote 1'!E58</f>
        <v>0</v>
      </c>
      <c r="F58" s="13" t="s">
        <v>129</v>
      </c>
      <c r="G58" s="41">
        <f>'Member Calcul Vote 1'!G58</f>
        <v>0</v>
      </c>
      <c r="H58" s="30"/>
      <c r="I58" s="27"/>
      <c r="K58" s="8"/>
      <c r="L58" s="9"/>
      <c r="M58" s="9"/>
      <c r="N58" s="9"/>
      <c r="O58" s="9"/>
      <c r="P58" s="9"/>
      <c r="Q58" s="9"/>
      <c r="R58" s="10"/>
    </row>
    <row r="59" spans="2:18" ht="15.75" customHeight="1" x14ac:dyDescent="0.2">
      <c r="B59" s="28"/>
      <c r="C59" s="5"/>
      <c r="D59" s="13" t="s">
        <v>130</v>
      </c>
      <c r="E59" s="41">
        <f>'Member Calcul Vote 1'!E59</f>
        <v>0</v>
      </c>
      <c r="F59" s="13" t="s">
        <v>131</v>
      </c>
      <c r="G59" s="41">
        <f>'Member Calcul Vote 1'!G59</f>
        <v>0</v>
      </c>
      <c r="H59" s="30"/>
      <c r="I59" s="27"/>
    </row>
    <row r="60" spans="2:18" ht="15.75" customHeight="1" x14ac:dyDescent="0.2">
      <c r="B60" s="28"/>
      <c r="C60" s="5"/>
      <c r="D60" s="13" t="s">
        <v>132</v>
      </c>
      <c r="E60" s="41">
        <f>'Member Calcul Vote 1'!E60</f>
        <v>0</v>
      </c>
      <c r="F60" s="13" t="s">
        <v>133</v>
      </c>
      <c r="G60" s="41">
        <f>'Member Calcul Vote 1'!G60</f>
        <v>0</v>
      </c>
      <c r="H60" s="30"/>
      <c r="I60" s="27"/>
      <c r="K60" s="1"/>
      <c r="L60" s="2"/>
      <c r="M60" s="2"/>
      <c r="N60" s="2"/>
      <c r="O60" s="2"/>
      <c r="P60" s="2"/>
      <c r="Q60" s="2"/>
      <c r="R60" s="3"/>
    </row>
    <row r="61" spans="2:18" ht="15.75" customHeight="1" x14ac:dyDescent="0.2">
      <c r="B61" s="28"/>
      <c r="C61" s="5"/>
      <c r="D61" s="13" t="s">
        <v>134</v>
      </c>
      <c r="E61" s="41">
        <f>'Member Calcul Vote 1'!E61</f>
        <v>0</v>
      </c>
      <c r="F61" s="13" t="s">
        <v>135</v>
      </c>
      <c r="G61" s="41">
        <f>'Member Calcul Vote 1'!G61</f>
        <v>0</v>
      </c>
      <c r="H61" s="30"/>
      <c r="I61" s="27"/>
      <c r="K61" s="4"/>
      <c r="L61" s="12" t="s">
        <v>136</v>
      </c>
      <c r="M61" s="5"/>
      <c r="N61" s="5"/>
      <c r="O61" s="5"/>
      <c r="P61" s="5" t="s">
        <v>7</v>
      </c>
      <c r="Q61" s="11"/>
      <c r="R61" s="6"/>
    </row>
    <row r="62" spans="2:18" ht="15.75" customHeight="1" x14ac:dyDescent="0.2">
      <c r="B62" s="28"/>
      <c r="C62" s="5"/>
      <c r="D62" s="13" t="s">
        <v>137</v>
      </c>
      <c r="E62" s="41">
        <f>'Member Calcul Vote 1'!E62</f>
        <v>0</v>
      </c>
      <c r="F62" s="13" t="s">
        <v>138</v>
      </c>
      <c r="G62" s="41">
        <f>'Member Calcul Vote 1'!G62</f>
        <v>0</v>
      </c>
      <c r="H62" s="30"/>
      <c r="I62" s="27"/>
      <c r="K62" s="4"/>
      <c r="L62" s="11"/>
      <c r="M62" s="5"/>
      <c r="N62" s="5"/>
      <c r="O62" s="5"/>
      <c r="P62" s="5"/>
      <c r="Q62" s="13" t="s">
        <v>9</v>
      </c>
      <c r="R62" s="6"/>
    </row>
    <row r="63" spans="2:18" ht="15.75" customHeight="1" x14ac:dyDescent="0.2">
      <c r="B63" s="28"/>
      <c r="D63" s="13" t="s">
        <v>139</v>
      </c>
      <c r="E63" s="41">
        <f>'Member Calcul Vote 1'!E63</f>
        <v>0</v>
      </c>
      <c r="F63" s="13" t="s">
        <v>47</v>
      </c>
      <c r="G63" s="41">
        <f>'Member Calcul Vote 1'!G63</f>
        <v>0</v>
      </c>
      <c r="H63" s="30"/>
      <c r="I63" s="27"/>
      <c r="K63" s="16"/>
      <c r="L63" s="11" t="s">
        <v>91</v>
      </c>
      <c r="M63" s="5"/>
      <c r="N63" s="5"/>
      <c r="O63" s="5" t="s">
        <v>92</v>
      </c>
      <c r="P63" s="17">
        <f>1550+N65</f>
        <v>1625</v>
      </c>
      <c r="Q63" s="17">
        <f>$E$11*$P$63</f>
        <v>1625</v>
      </c>
      <c r="R63" s="18"/>
    </row>
    <row r="64" spans="2:18" ht="15.75" customHeight="1" x14ac:dyDescent="0.2">
      <c r="B64" s="28"/>
      <c r="C64" s="13"/>
      <c r="D64" s="13"/>
      <c r="E64" s="13"/>
      <c r="F64" s="13" t="s">
        <v>51</v>
      </c>
      <c r="G64" s="41">
        <f>'Member Calcul Vote 1'!G64</f>
        <v>0</v>
      </c>
      <c r="H64" s="30"/>
      <c r="I64" s="27"/>
      <c r="K64" s="4"/>
      <c r="L64" s="11"/>
      <c r="M64" s="5"/>
      <c r="N64" s="5"/>
      <c r="O64" s="5"/>
      <c r="P64" s="5"/>
      <c r="Q64" s="5"/>
      <c r="R64" s="6"/>
    </row>
    <row r="65" spans="2:18" ht="15.75" customHeight="1" x14ac:dyDescent="0.2">
      <c r="B65" s="28"/>
      <c r="C65" s="13"/>
      <c r="D65" s="13"/>
      <c r="E65" s="13"/>
      <c r="F65" s="13" t="s">
        <v>54</v>
      </c>
      <c r="G65" s="41">
        <f>'Member Calcul Vote 1'!G65</f>
        <v>0</v>
      </c>
      <c r="H65" s="30"/>
      <c r="I65" s="27"/>
      <c r="K65" s="16"/>
      <c r="L65" s="11" t="s">
        <v>142</v>
      </c>
      <c r="M65" s="5"/>
      <c r="N65" s="36">
        <v>75</v>
      </c>
      <c r="O65" s="5" t="s">
        <v>98</v>
      </c>
      <c r="P65" s="36">
        <v>1000</v>
      </c>
      <c r="Q65" s="17">
        <f>$E$13*$P$65</f>
        <v>0</v>
      </c>
      <c r="R65" s="18"/>
    </row>
    <row r="66" spans="2:18" ht="15.75" customHeight="1" x14ac:dyDescent="0.2">
      <c r="B66" s="28"/>
      <c r="C66" s="13"/>
      <c r="D66" s="13"/>
      <c r="E66" s="13"/>
      <c r="F66" s="13" t="s">
        <v>58</v>
      </c>
      <c r="G66" s="41">
        <f>'Member Calcul Vote 1'!G66</f>
        <v>1</v>
      </c>
      <c r="H66" s="30"/>
      <c r="I66" s="27"/>
      <c r="K66" s="16"/>
      <c r="L66" s="5"/>
      <c r="M66" s="5"/>
      <c r="N66" s="5"/>
      <c r="O66" s="5" t="s">
        <v>101</v>
      </c>
      <c r="P66" s="17">
        <f>P63/2</f>
        <v>812.5</v>
      </c>
      <c r="Q66" s="17">
        <f>$E$13*$P$66</f>
        <v>0</v>
      </c>
      <c r="R66" s="18"/>
    </row>
    <row r="67" spans="2:18" ht="15.75" customHeight="1" x14ac:dyDescent="0.2">
      <c r="B67" s="28"/>
      <c r="C67" s="13"/>
      <c r="D67" s="13"/>
      <c r="E67" s="13"/>
      <c r="F67" s="13" t="s">
        <v>61</v>
      </c>
      <c r="G67" s="41">
        <f>'Member Calcul Vote 1'!G67</f>
        <v>0</v>
      </c>
      <c r="H67" s="30"/>
      <c r="I67" s="27"/>
      <c r="K67" s="4"/>
      <c r="L67" s="5"/>
      <c r="M67" s="5"/>
      <c r="N67" s="5"/>
      <c r="O67" s="5"/>
      <c r="P67" s="17"/>
      <c r="Q67" s="5"/>
      <c r="R67" s="6"/>
    </row>
    <row r="68" spans="2:18" ht="15.75" customHeight="1" x14ac:dyDescent="0.2">
      <c r="B68" s="28"/>
      <c r="C68" s="13"/>
      <c r="D68" s="13"/>
      <c r="E68" s="13"/>
      <c r="F68" s="13" t="s">
        <v>66</v>
      </c>
      <c r="G68" s="41">
        <f>'Member Calcul Vote 1'!G68</f>
        <v>0</v>
      </c>
      <c r="H68" s="30"/>
      <c r="I68" s="27"/>
      <c r="K68" s="16"/>
      <c r="L68" s="5"/>
      <c r="M68" s="5"/>
      <c r="N68" s="5"/>
      <c r="O68" s="5" t="s">
        <v>18</v>
      </c>
      <c r="P68" s="36">
        <v>50</v>
      </c>
      <c r="Q68" s="17">
        <f>($E$16+$E$17+$E$18+$E$19+$E$20+$E$21)*$P$68</f>
        <v>0</v>
      </c>
      <c r="R68" s="18"/>
    </row>
    <row r="69" spans="2:18" ht="15.75" customHeight="1" x14ac:dyDescent="0.2">
      <c r="B69" s="28"/>
      <c r="C69" s="13"/>
      <c r="D69" s="13"/>
      <c r="E69" s="13"/>
      <c r="F69" s="13" t="s">
        <v>70</v>
      </c>
      <c r="G69" s="41">
        <f>'Member Calcul Vote 1'!G69</f>
        <v>0</v>
      </c>
      <c r="H69" s="30"/>
      <c r="I69" s="27"/>
      <c r="K69" s="4"/>
      <c r="L69" s="5" t="s">
        <v>108</v>
      </c>
      <c r="M69" s="5"/>
      <c r="N69" s="5"/>
      <c r="O69" s="25" t="s">
        <v>109</v>
      </c>
      <c r="P69" s="5"/>
      <c r="Q69" s="5"/>
      <c r="R69" s="6"/>
    </row>
    <row r="70" spans="2:18" ht="15.75" customHeight="1" x14ac:dyDescent="0.2">
      <c r="B70" s="28"/>
      <c r="C70" s="13"/>
      <c r="D70" s="13"/>
      <c r="E70" s="13"/>
      <c r="F70" s="13" t="s">
        <v>74</v>
      </c>
      <c r="G70" s="41">
        <f>'Member Calcul Vote 1'!G70</f>
        <v>0</v>
      </c>
      <c r="H70" s="30"/>
      <c r="I70" s="27"/>
      <c r="K70" s="16"/>
      <c r="L70" s="5" t="s">
        <v>112</v>
      </c>
      <c r="M70" s="5"/>
      <c r="N70" s="5"/>
      <c r="O70" s="5" t="s">
        <v>21</v>
      </c>
      <c r="P70" s="36">
        <v>50</v>
      </c>
      <c r="Q70" s="17">
        <f>$E$23*P70</f>
        <v>0</v>
      </c>
      <c r="R70" s="18"/>
    </row>
    <row r="71" spans="2:18" ht="15.75" customHeight="1" x14ac:dyDescent="0.2">
      <c r="B71" s="28"/>
      <c r="C71" s="13"/>
      <c r="D71" s="13"/>
      <c r="E71" s="13"/>
      <c r="F71" s="13" t="s">
        <v>77</v>
      </c>
      <c r="G71" s="41">
        <f>'Member Calcul Vote 1'!G71</f>
        <v>0</v>
      </c>
      <c r="H71" s="30"/>
      <c r="I71" s="27"/>
      <c r="K71" s="4"/>
      <c r="L71" s="5" t="s">
        <v>115</v>
      </c>
      <c r="M71" s="5"/>
      <c r="N71" s="5"/>
      <c r="O71" s="5"/>
      <c r="P71" s="5"/>
      <c r="Q71" s="5"/>
      <c r="R71" s="6"/>
    </row>
    <row r="72" spans="2:18" ht="15.75" customHeight="1" x14ac:dyDescent="0.2">
      <c r="B72" s="28"/>
      <c r="C72" s="13"/>
      <c r="D72" s="13"/>
      <c r="E72" s="13"/>
      <c r="F72" s="13" t="s">
        <v>79</v>
      </c>
      <c r="G72" s="41">
        <f>'Member Calcul Vote 1'!G72</f>
        <v>0</v>
      </c>
      <c r="H72" s="30"/>
      <c r="I72" s="27"/>
      <c r="K72" s="16"/>
      <c r="L72" s="5" t="s">
        <v>118</v>
      </c>
      <c r="M72" s="5"/>
      <c r="N72" s="5"/>
      <c r="O72" s="5" t="s">
        <v>56</v>
      </c>
      <c r="P72" s="37">
        <v>500</v>
      </c>
      <c r="Q72" s="17">
        <f>$E$25*P72</f>
        <v>0</v>
      </c>
      <c r="R72" s="18"/>
    </row>
    <row r="73" spans="2:18" ht="15.75" customHeight="1" x14ac:dyDescent="0.2">
      <c r="B73" s="28"/>
      <c r="C73" s="13"/>
      <c r="D73" s="13"/>
      <c r="E73" s="13"/>
      <c r="F73" s="13" t="s">
        <v>81</v>
      </c>
      <c r="G73" s="41">
        <f>'Member Calcul Vote 1'!G73</f>
        <v>0</v>
      </c>
      <c r="H73" s="30"/>
      <c r="I73" s="27"/>
      <c r="K73" s="4"/>
      <c r="L73" s="38" t="s">
        <v>140</v>
      </c>
      <c r="M73" s="5"/>
      <c r="N73" s="5"/>
      <c r="O73" s="5"/>
      <c r="P73" s="5"/>
      <c r="Q73" s="5"/>
      <c r="R73" s="6"/>
    </row>
    <row r="74" spans="2:18" ht="15.75" customHeight="1" x14ac:dyDescent="0.2">
      <c r="B74" s="28"/>
      <c r="C74" s="13"/>
      <c r="D74" s="13"/>
      <c r="E74" s="13"/>
      <c r="F74" s="13" t="s">
        <v>83</v>
      </c>
      <c r="G74" s="41">
        <f>'Member Calcul Vote 1'!G74</f>
        <v>0</v>
      </c>
      <c r="H74" s="30"/>
      <c r="I74" s="27"/>
      <c r="K74" s="4"/>
      <c r="L74" s="5"/>
      <c r="M74" s="5"/>
      <c r="N74" s="5"/>
      <c r="O74" s="5"/>
      <c r="P74" s="5"/>
      <c r="Q74" s="5"/>
      <c r="R74" s="6"/>
    </row>
    <row r="75" spans="2:18" ht="15.75" customHeight="1" x14ac:dyDescent="0.2">
      <c r="B75" s="28"/>
      <c r="C75" s="13"/>
      <c r="D75" s="13"/>
      <c r="E75" s="13"/>
      <c r="F75" s="13" t="s">
        <v>87</v>
      </c>
      <c r="G75" s="41">
        <f>'Member Calcul Vote 1'!G75</f>
        <v>0</v>
      </c>
      <c r="H75" s="30"/>
      <c r="I75" s="27"/>
      <c r="K75" s="4"/>
      <c r="L75" s="5"/>
      <c r="M75" s="5"/>
      <c r="N75" s="5"/>
      <c r="O75" s="5"/>
      <c r="P75" s="5"/>
      <c r="Q75" s="5"/>
      <c r="R75" s="6"/>
    </row>
    <row r="76" spans="2:18" ht="15.75" customHeight="1" x14ac:dyDescent="0.2">
      <c r="B76" s="28"/>
      <c r="C76" s="13"/>
      <c r="D76" s="13"/>
      <c r="E76" s="13"/>
      <c r="F76" s="13" t="s">
        <v>89</v>
      </c>
      <c r="G76" s="41">
        <f>'Member Calcul Vote 1'!G76</f>
        <v>0</v>
      </c>
      <c r="H76" s="30"/>
      <c r="I76" s="27"/>
      <c r="K76" s="16"/>
      <c r="L76" s="5"/>
      <c r="M76" s="5"/>
      <c r="N76" s="5"/>
      <c r="O76" s="31" t="s">
        <v>76</v>
      </c>
      <c r="P76" s="32"/>
      <c r="Q76" s="33">
        <f>SUM(Q63:Q72)</f>
        <v>1625</v>
      </c>
      <c r="R76" s="18"/>
    </row>
    <row r="77" spans="2:18" ht="15.75" customHeight="1" x14ac:dyDescent="0.2">
      <c r="B77" s="28"/>
      <c r="C77" s="13"/>
      <c r="D77" s="13"/>
      <c r="E77" s="13"/>
      <c r="F77" s="13" t="s">
        <v>93</v>
      </c>
      <c r="G77" s="41">
        <f>'Member Calcul Vote 1'!G77</f>
        <v>0</v>
      </c>
      <c r="H77" s="30"/>
      <c r="I77" s="27"/>
      <c r="K77" s="8"/>
      <c r="L77" s="9"/>
      <c r="M77" s="9"/>
      <c r="N77" s="9"/>
      <c r="O77" s="9"/>
      <c r="P77" s="9"/>
      <c r="Q77" s="9"/>
      <c r="R77" s="10"/>
    </row>
    <row r="78" spans="2:18" ht="15.75" customHeight="1" x14ac:dyDescent="0.2">
      <c r="B78" s="28"/>
      <c r="C78" s="13"/>
      <c r="D78" s="13"/>
      <c r="E78" s="13"/>
      <c r="F78" s="13" t="s">
        <v>95</v>
      </c>
      <c r="G78" s="41">
        <f>'Member Calcul Vote 1'!G78</f>
        <v>0</v>
      </c>
      <c r="H78" s="30"/>
      <c r="I78" s="27"/>
    </row>
    <row r="79" spans="2:18" ht="15.75" customHeight="1" x14ac:dyDescent="0.2">
      <c r="B79" s="28"/>
      <c r="C79" s="13"/>
      <c r="D79" s="13"/>
      <c r="E79" s="13"/>
      <c r="F79" s="13" t="s">
        <v>99</v>
      </c>
      <c r="G79" s="41">
        <f>'Member Calcul Vote 1'!G79</f>
        <v>0</v>
      </c>
      <c r="H79" s="30"/>
      <c r="I79" s="27"/>
      <c r="K79" s="1"/>
      <c r="L79" s="2"/>
      <c r="M79" s="2"/>
      <c r="N79" s="2"/>
      <c r="O79" s="2"/>
      <c r="P79" s="2"/>
      <c r="Q79" s="2"/>
      <c r="R79" s="3"/>
    </row>
    <row r="80" spans="2:18" ht="15.75" customHeight="1" x14ac:dyDescent="0.2">
      <c r="B80" s="28"/>
      <c r="C80" s="13"/>
      <c r="D80" s="13"/>
      <c r="E80" s="13"/>
      <c r="F80" s="13" t="s">
        <v>102</v>
      </c>
      <c r="G80" s="41">
        <f>'Member Calcul Vote 1'!G80</f>
        <v>0</v>
      </c>
      <c r="H80" s="30"/>
      <c r="I80" s="27"/>
      <c r="K80" s="4"/>
      <c r="L80" s="12" t="s">
        <v>141</v>
      </c>
      <c r="M80" s="5"/>
      <c r="N80" s="5"/>
      <c r="O80" s="5"/>
      <c r="P80" s="5" t="s">
        <v>7</v>
      </c>
      <c r="Q80" s="11"/>
      <c r="R80" s="6"/>
    </row>
    <row r="81" spans="2:18" ht="15.75" customHeight="1" x14ac:dyDescent="0.2">
      <c r="B81" s="28"/>
      <c r="C81" s="13"/>
      <c r="D81" s="13"/>
      <c r="E81" s="13"/>
      <c r="F81" s="13" t="s">
        <v>104</v>
      </c>
      <c r="G81" s="41">
        <f>'Member Calcul Vote 1'!G81</f>
        <v>0</v>
      </c>
      <c r="H81" s="30"/>
      <c r="I81" s="27"/>
      <c r="K81" s="4"/>
      <c r="L81" s="11"/>
      <c r="M81" s="5"/>
      <c r="N81" s="5"/>
      <c r="O81" s="5"/>
      <c r="P81" s="5"/>
      <c r="Q81" s="13" t="s">
        <v>9</v>
      </c>
      <c r="R81" s="6"/>
    </row>
    <row r="82" spans="2:18" ht="15.75" customHeight="1" x14ac:dyDescent="0.2">
      <c r="B82" s="28"/>
      <c r="C82" s="13"/>
      <c r="D82" s="13"/>
      <c r="E82" s="13"/>
      <c r="F82" s="13" t="s">
        <v>106</v>
      </c>
      <c r="G82" s="41">
        <f>'Member Calcul Vote 1'!G82</f>
        <v>0</v>
      </c>
      <c r="H82" s="30"/>
      <c r="I82" s="27"/>
      <c r="K82" s="16"/>
      <c r="L82" s="11" t="s">
        <v>91</v>
      </c>
      <c r="M82" s="5"/>
      <c r="N82" s="5"/>
      <c r="O82" s="5" t="s">
        <v>92</v>
      </c>
      <c r="P82" s="17">
        <f>1550+N84</f>
        <v>1550</v>
      </c>
      <c r="Q82" s="17">
        <f>$E$11*$P$82</f>
        <v>1550</v>
      </c>
      <c r="R82" s="18"/>
    </row>
    <row r="83" spans="2:18" ht="15.75" customHeight="1" x14ac:dyDescent="0.2">
      <c r="B83" s="28"/>
      <c r="C83" s="13"/>
      <c r="D83" s="13"/>
      <c r="E83" s="13"/>
      <c r="F83" s="13" t="s">
        <v>110</v>
      </c>
      <c r="G83" s="41">
        <f>'Member Calcul Vote 1'!G83</f>
        <v>0</v>
      </c>
      <c r="H83" s="30"/>
      <c r="I83" s="27"/>
      <c r="K83" s="4"/>
      <c r="L83" s="11"/>
      <c r="M83" s="5"/>
      <c r="N83" s="5"/>
      <c r="O83" s="5"/>
      <c r="P83" s="5"/>
      <c r="Q83" s="5"/>
      <c r="R83" s="6"/>
    </row>
    <row r="84" spans="2:18" ht="15.75" customHeight="1" x14ac:dyDescent="0.2">
      <c r="B84" s="28"/>
      <c r="C84" s="13"/>
      <c r="D84" s="13"/>
      <c r="E84" s="13"/>
      <c r="F84" s="13" t="s">
        <v>113</v>
      </c>
      <c r="G84" s="41">
        <f>'Member Calcul Vote 1'!G84</f>
        <v>0</v>
      </c>
      <c r="H84" s="30"/>
      <c r="I84" s="27"/>
      <c r="K84" s="16"/>
      <c r="L84" s="11" t="s">
        <v>142</v>
      </c>
      <c r="M84" s="5"/>
      <c r="N84" s="36">
        <v>0</v>
      </c>
      <c r="O84" s="5" t="s">
        <v>98</v>
      </c>
      <c r="P84" s="36">
        <v>1000</v>
      </c>
      <c r="Q84" s="17">
        <f>$E$13*$P$84</f>
        <v>0</v>
      </c>
      <c r="R84" s="18"/>
    </row>
    <row r="85" spans="2:18" ht="15.75" customHeight="1" x14ac:dyDescent="0.2">
      <c r="B85" s="28"/>
      <c r="C85" s="13"/>
      <c r="D85" s="13"/>
      <c r="E85" s="13"/>
      <c r="F85" s="13" t="s">
        <v>116</v>
      </c>
      <c r="G85" s="41">
        <f>'Member Calcul Vote 1'!G85</f>
        <v>0</v>
      </c>
      <c r="H85" s="30"/>
      <c r="I85" s="27"/>
      <c r="K85" s="16"/>
      <c r="L85" s="5"/>
      <c r="M85" s="5"/>
      <c r="N85" s="5"/>
      <c r="O85" s="5" t="s">
        <v>101</v>
      </c>
      <c r="P85" s="17">
        <f>P82/2</f>
        <v>775</v>
      </c>
      <c r="Q85" s="17">
        <f>$E$13*$P$85</f>
        <v>0</v>
      </c>
      <c r="R85" s="18"/>
    </row>
    <row r="86" spans="2:18" ht="15.75" customHeight="1" x14ac:dyDescent="0.2">
      <c r="B86" s="28"/>
      <c r="C86" s="13"/>
      <c r="D86" s="13"/>
      <c r="E86" s="13"/>
      <c r="F86" s="13" t="s">
        <v>119</v>
      </c>
      <c r="G86" s="41">
        <f>'Member Calcul Vote 1'!G86</f>
        <v>0</v>
      </c>
      <c r="H86" s="30"/>
      <c r="I86" s="27"/>
      <c r="K86" s="4"/>
      <c r="L86" s="5"/>
      <c r="M86" s="5"/>
      <c r="N86" s="5"/>
      <c r="O86" s="5"/>
      <c r="P86" s="17"/>
      <c r="Q86" s="5"/>
      <c r="R86" s="6"/>
    </row>
    <row r="87" spans="2:18" ht="15.75" customHeight="1" x14ac:dyDescent="0.2">
      <c r="B87" s="28"/>
      <c r="C87" s="13"/>
      <c r="D87" s="13"/>
      <c r="E87" s="13"/>
      <c r="F87" s="13" t="s">
        <v>122</v>
      </c>
      <c r="G87" s="41">
        <f>'Member Calcul Vote 1'!G87</f>
        <v>0</v>
      </c>
      <c r="H87" s="30"/>
      <c r="I87" s="27"/>
      <c r="K87" s="16"/>
      <c r="L87" s="5"/>
      <c r="M87" s="5"/>
      <c r="N87" s="5"/>
      <c r="O87" s="5" t="s">
        <v>18</v>
      </c>
      <c r="P87" s="36">
        <v>50</v>
      </c>
      <c r="Q87" s="17">
        <f>($E$16+$E$17+$E$18+$E$19+$E$20+$E$21)*$P$87</f>
        <v>0</v>
      </c>
      <c r="R87" s="18"/>
    </row>
    <row r="88" spans="2:18" ht="15.75" customHeight="1" x14ac:dyDescent="0.2">
      <c r="B88" s="28"/>
      <c r="C88" s="13"/>
      <c r="D88" s="13"/>
      <c r="E88" s="13"/>
      <c r="F88" s="13" t="s">
        <v>124</v>
      </c>
      <c r="G88" s="41">
        <f>'Member Calcul Vote 1'!G88</f>
        <v>0</v>
      </c>
      <c r="H88" s="30"/>
      <c r="I88" s="27"/>
      <c r="K88" s="4"/>
      <c r="M88" s="5"/>
      <c r="N88" s="5"/>
      <c r="O88" s="25" t="s">
        <v>109</v>
      </c>
      <c r="P88" s="5"/>
      <c r="Q88" s="5"/>
      <c r="R88" s="6"/>
    </row>
    <row r="89" spans="2:18" ht="15.75" customHeight="1" x14ac:dyDescent="0.2">
      <c r="B89" s="28"/>
      <c r="C89" s="13"/>
      <c r="D89" s="13"/>
      <c r="E89" s="13"/>
      <c r="F89" s="13" t="s">
        <v>126</v>
      </c>
      <c r="G89" s="41">
        <f>'Member Calcul Vote 1'!G89</f>
        <v>0</v>
      </c>
      <c r="H89" s="30"/>
      <c r="I89" s="27"/>
      <c r="K89" s="16"/>
      <c r="L89" s="5" t="s">
        <v>108</v>
      </c>
      <c r="M89" s="5"/>
      <c r="N89" s="5"/>
      <c r="O89" s="5" t="s">
        <v>21</v>
      </c>
      <c r="P89" s="36">
        <v>50</v>
      </c>
      <c r="Q89" s="17">
        <f>$E$23*P89</f>
        <v>0</v>
      </c>
      <c r="R89" s="18"/>
    </row>
    <row r="90" spans="2:18" ht="15.75" customHeight="1" x14ac:dyDescent="0.2">
      <c r="B90" s="28"/>
      <c r="C90" s="13"/>
      <c r="D90" s="13"/>
      <c r="E90" s="13"/>
      <c r="F90" s="13" t="s">
        <v>128</v>
      </c>
      <c r="G90" s="41">
        <f>'Member Calcul Vote 1'!G90</f>
        <v>0</v>
      </c>
      <c r="H90" s="30"/>
      <c r="K90" s="4"/>
      <c r="L90" s="5" t="s">
        <v>112</v>
      </c>
      <c r="M90" s="5"/>
      <c r="N90" s="5"/>
      <c r="O90" s="5"/>
      <c r="P90" s="5"/>
      <c r="Q90" s="5"/>
      <c r="R90" s="6"/>
    </row>
    <row r="91" spans="2:18" ht="15.75" customHeight="1" x14ac:dyDescent="0.2">
      <c r="B91" s="28"/>
      <c r="C91" s="13"/>
      <c r="D91" s="13"/>
      <c r="E91" s="13"/>
      <c r="F91" s="13" t="s">
        <v>130</v>
      </c>
      <c r="G91" s="41">
        <f>'Member Calcul Vote 1'!G91</f>
        <v>0</v>
      </c>
      <c r="H91" s="30"/>
      <c r="K91" s="16"/>
      <c r="L91" s="5" t="s">
        <v>115</v>
      </c>
      <c r="M91" s="5"/>
      <c r="N91" s="5"/>
      <c r="O91" s="5" t="s">
        <v>56</v>
      </c>
      <c r="P91" s="37">
        <v>500</v>
      </c>
      <c r="Q91" s="17">
        <f>$E$25*P91</f>
        <v>0</v>
      </c>
      <c r="R91" s="18"/>
    </row>
    <row r="92" spans="2:18" ht="15.75" customHeight="1" x14ac:dyDescent="0.2">
      <c r="B92" s="28"/>
      <c r="C92" s="13"/>
      <c r="D92" s="13"/>
      <c r="E92" s="13"/>
      <c r="F92" s="13" t="s">
        <v>132</v>
      </c>
      <c r="G92" s="41">
        <f>'Member Calcul Vote 1'!G92</f>
        <v>0</v>
      </c>
      <c r="H92" s="30"/>
      <c r="K92" s="4"/>
      <c r="L92" s="5" t="s">
        <v>118</v>
      </c>
      <c r="M92" s="5"/>
      <c r="N92" s="5"/>
      <c r="O92" s="5"/>
      <c r="P92" s="5"/>
      <c r="Q92" s="5"/>
      <c r="R92" s="6"/>
    </row>
    <row r="93" spans="2:18" ht="15.75" customHeight="1" x14ac:dyDescent="0.2">
      <c r="B93" s="28"/>
      <c r="C93" s="13"/>
      <c r="D93" s="13"/>
      <c r="E93" s="13"/>
      <c r="F93" s="13" t="s">
        <v>134</v>
      </c>
      <c r="G93" s="41">
        <f>'Member Calcul Vote 1'!G93</f>
        <v>0</v>
      </c>
      <c r="H93" s="30"/>
      <c r="K93" s="4"/>
      <c r="L93" s="38" t="s">
        <v>140</v>
      </c>
      <c r="M93" s="5"/>
      <c r="N93" s="5"/>
      <c r="O93" s="5"/>
      <c r="P93" s="5"/>
      <c r="Q93" s="5"/>
      <c r="R93" s="6"/>
    </row>
    <row r="94" spans="2:18" ht="15.75" customHeight="1" x14ac:dyDescent="0.2">
      <c r="B94" s="28"/>
      <c r="C94" s="13"/>
      <c r="D94" s="13"/>
      <c r="E94" s="13"/>
      <c r="F94" s="13" t="s">
        <v>137</v>
      </c>
      <c r="G94" s="41">
        <f>'Member Calcul Vote 1'!G94</f>
        <v>0</v>
      </c>
      <c r="H94" s="30"/>
      <c r="K94" s="4"/>
      <c r="L94" s="5"/>
      <c r="M94" s="5"/>
      <c r="N94" s="5"/>
      <c r="O94" s="5"/>
      <c r="P94" s="5"/>
      <c r="Q94" s="5"/>
      <c r="R94" s="6"/>
    </row>
    <row r="95" spans="2:18" ht="15.75" customHeight="1" x14ac:dyDescent="0.2">
      <c r="B95" s="8"/>
      <c r="C95" s="9"/>
      <c r="D95" s="9"/>
      <c r="E95" s="9"/>
      <c r="F95" s="39"/>
      <c r="G95" s="9"/>
      <c r="H95" s="10"/>
      <c r="K95" s="16"/>
      <c r="L95" s="5"/>
      <c r="M95" s="5"/>
      <c r="N95" s="5"/>
      <c r="O95" s="31" t="s">
        <v>76</v>
      </c>
      <c r="P95" s="32"/>
      <c r="Q95" s="33">
        <f>SUM(Q82:Q91)</f>
        <v>1550</v>
      </c>
      <c r="R95" s="18"/>
    </row>
    <row r="96" spans="2:18" ht="15.75" customHeight="1" x14ac:dyDescent="0.2">
      <c r="F96" s="40"/>
      <c r="K96" s="8"/>
      <c r="L96" s="9"/>
      <c r="M96" s="9"/>
      <c r="N96" s="9"/>
      <c r="O96" s="9"/>
      <c r="P96" s="9"/>
      <c r="Q96" s="9"/>
      <c r="R96" s="10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16.5" customWidth="1"/>
    <col min="5" max="5" width="10.6640625" customWidth="1"/>
    <col min="6" max="8" width="8.6640625" customWidth="1"/>
    <col min="9" max="9" width="11" customWidth="1"/>
    <col min="10" max="10" width="8.6640625" customWidth="1"/>
    <col min="11" max="12" width="13.83203125" customWidth="1"/>
  </cols>
  <sheetData>
    <row r="2" spans="2:12" x14ac:dyDescent="0.2">
      <c r="B2" s="7" t="s">
        <v>31</v>
      </c>
      <c r="D2" s="42">
        <f>L47</f>
        <v>256</v>
      </c>
    </row>
    <row r="4" spans="2:12" x14ac:dyDescent="0.2">
      <c r="B4" s="7" t="s">
        <v>149</v>
      </c>
    </row>
    <row r="5" spans="2:12" x14ac:dyDescent="0.2">
      <c r="D5" s="7" t="s">
        <v>150</v>
      </c>
      <c r="E5" s="7" t="s">
        <v>151</v>
      </c>
    </row>
    <row r="6" spans="2:12" x14ac:dyDescent="0.2">
      <c r="B6" s="7">
        <v>0</v>
      </c>
      <c r="C6" s="7" t="s">
        <v>152</v>
      </c>
      <c r="D6" s="7">
        <v>0</v>
      </c>
      <c r="E6" s="7">
        <f>IF(D2=D6,B6,)</f>
        <v>0</v>
      </c>
      <c r="H6" s="40"/>
    </row>
    <row r="7" spans="2:12" x14ac:dyDescent="0.2">
      <c r="B7" s="7">
        <v>1</v>
      </c>
      <c r="C7" s="7" t="s">
        <v>26</v>
      </c>
      <c r="D7" s="43">
        <v>512</v>
      </c>
      <c r="E7" s="7">
        <f>IF(AND(D2&gt;D6,D2&lt;=D7),B7,)</f>
        <v>1</v>
      </c>
      <c r="H7" s="40">
        <v>512</v>
      </c>
    </row>
    <row r="8" spans="2:12" x14ac:dyDescent="0.2">
      <c r="B8" s="7">
        <v>2</v>
      </c>
      <c r="C8" s="7" t="s">
        <v>29</v>
      </c>
      <c r="D8" s="43">
        <v>1024</v>
      </c>
      <c r="E8" s="7">
        <f>IF(AND(D2&gt;D7,D2&lt;=D8),B8,)</f>
        <v>0</v>
      </c>
      <c r="H8" s="40">
        <v>2048</v>
      </c>
    </row>
    <row r="9" spans="2:12" x14ac:dyDescent="0.2">
      <c r="B9" s="7">
        <v>3</v>
      </c>
      <c r="C9" s="7" t="s">
        <v>32</v>
      </c>
      <c r="D9" s="43">
        <v>2048</v>
      </c>
      <c r="E9" s="7">
        <f>IF(AND(D2&gt;D8,D2&lt;=D9),B9,)</f>
        <v>0</v>
      </c>
      <c r="H9" s="40">
        <v>8192</v>
      </c>
    </row>
    <row r="10" spans="2:12" x14ac:dyDescent="0.2">
      <c r="B10" s="7">
        <v>4</v>
      </c>
      <c r="C10" s="7" t="s">
        <v>35</v>
      </c>
      <c r="D10" s="43">
        <v>4096</v>
      </c>
      <c r="E10" s="7">
        <f>IF(AND(D2&gt;D9,D2&lt;=D10),B10,)</f>
        <v>0</v>
      </c>
      <c r="H10" s="40">
        <v>32768</v>
      </c>
    </row>
    <row r="11" spans="2:12" x14ac:dyDescent="0.2">
      <c r="B11" s="7">
        <v>5</v>
      </c>
      <c r="C11" s="7" t="s">
        <v>36</v>
      </c>
      <c r="D11" s="43">
        <v>8192</v>
      </c>
      <c r="E11" s="7">
        <f>IF(AND(D2&gt;D10,D2&lt;=D11),B11,)</f>
        <v>0</v>
      </c>
      <c r="H11" s="40"/>
    </row>
    <row r="12" spans="2:12" x14ac:dyDescent="0.2">
      <c r="B12" s="7">
        <v>6</v>
      </c>
      <c r="C12" s="7" t="s">
        <v>38</v>
      </c>
      <c r="D12" s="43">
        <v>16384</v>
      </c>
      <c r="E12" s="7">
        <f>IF(AND(D2&gt;D11,D2&lt;=D12),B12,)</f>
        <v>0</v>
      </c>
      <c r="H12" s="40"/>
      <c r="K12" s="7" t="s">
        <v>153</v>
      </c>
      <c r="L12" s="7" t="s">
        <v>154</v>
      </c>
    </row>
    <row r="13" spans="2:12" x14ac:dyDescent="0.2">
      <c r="B13" s="7">
        <v>7</v>
      </c>
      <c r="C13" s="7" t="s">
        <v>40</v>
      </c>
      <c r="D13" s="43">
        <v>32768</v>
      </c>
      <c r="E13" s="7">
        <f>IF(AND(D2&gt;D12,D2&lt;=D13),B13,)</f>
        <v>0</v>
      </c>
      <c r="H13" s="40"/>
      <c r="J13" s="40" t="s">
        <v>47</v>
      </c>
      <c r="K13" s="42">
        <v>1</v>
      </c>
      <c r="L13" s="42">
        <f>'Member Calcul Vote 1'!E31*K13</f>
        <v>0</v>
      </c>
    </row>
    <row r="14" spans="2:12" x14ac:dyDescent="0.2">
      <c r="B14" s="7">
        <v>8</v>
      </c>
      <c r="C14" s="7" t="s">
        <v>42</v>
      </c>
      <c r="D14" s="43">
        <v>65536</v>
      </c>
      <c r="E14" s="7">
        <f>IF(AND(D2&gt;D13,D2&lt;=D14),B14,)</f>
        <v>0</v>
      </c>
      <c r="H14" s="40"/>
      <c r="J14" s="40" t="s">
        <v>51</v>
      </c>
      <c r="K14" s="42">
        <f t="shared" ref="K14:K45" si="0">K13*2</f>
        <v>2</v>
      </c>
      <c r="L14" s="42">
        <f>'Member Calcul Vote 1'!E32*K14</f>
        <v>0</v>
      </c>
    </row>
    <row r="15" spans="2:12" x14ac:dyDescent="0.2">
      <c r="B15" s="7">
        <v>9</v>
      </c>
      <c r="C15" s="7" t="s">
        <v>45</v>
      </c>
      <c r="D15" s="43">
        <v>131072</v>
      </c>
      <c r="E15" s="7">
        <f>IF(AND(D2&gt;D14,D2&lt;=D15),B15,)</f>
        <v>0</v>
      </c>
      <c r="H15" s="40"/>
      <c r="J15" s="40" t="s">
        <v>54</v>
      </c>
      <c r="K15" s="42">
        <f t="shared" si="0"/>
        <v>4</v>
      </c>
      <c r="L15" s="42">
        <f>'Member Calcul Vote 1'!E33*K15</f>
        <v>0</v>
      </c>
    </row>
    <row r="16" spans="2:12" x14ac:dyDescent="0.2">
      <c r="B16" s="7">
        <v>10</v>
      </c>
      <c r="C16" s="7" t="s">
        <v>49</v>
      </c>
      <c r="D16" s="43"/>
      <c r="E16" s="7">
        <f>IF(D2&gt;D15,B16,)</f>
        <v>0</v>
      </c>
      <c r="H16" s="40"/>
      <c r="J16" s="40" t="s">
        <v>58</v>
      </c>
      <c r="K16" s="42">
        <f t="shared" si="0"/>
        <v>8</v>
      </c>
      <c r="L16" s="42">
        <f>'Member Calcul Vote 1'!E34*K16</f>
        <v>0</v>
      </c>
    </row>
    <row r="17" spans="5:12" x14ac:dyDescent="0.2">
      <c r="H17" s="40"/>
      <c r="J17" s="40" t="s">
        <v>61</v>
      </c>
      <c r="K17" s="42">
        <f t="shared" si="0"/>
        <v>16</v>
      </c>
      <c r="L17" s="42">
        <f>'Member Calcul Vote 1'!E35*K17</f>
        <v>0</v>
      </c>
    </row>
    <row r="18" spans="5:12" x14ac:dyDescent="0.2">
      <c r="E18" s="7">
        <f>SUM(E6:E16)</f>
        <v>1</v>
      </c>
      <c r="H18" s="40"/>
      <c r="J18" s="40" t="s">
        <v>66</v>
      </c>
      <c r="K18" s="42">
        <f t="shared" si="0"/>
        <v>32</v>
      </c>
      <c r="L18" s="42">
        <f>'Member Calcul Vote 1'!E36*K18</f>
        <v>0</v>
      </c>
    </row>
    <row r="19" spans="5:12" x14ac:dyDescent="0.2">
      <c r="H19" s="40"/>
      <c r="J19" s="40" t="s">
        <v>70</v>
      </c>
      <c r="K19" s="42">
        <f t="shared" si="0"/>
        <v>64</v>
      </c>
      <c r="L19" s="42">
        <f>'Member Calcul Vote 1'!E37*K19</f>
        <v>0</v>
      </c>
    </row>
    <row r="20" spans="5:12" x14ac:dyDescent="0.2">
      <c r="H20" s="40"/>
      <c r="J20" s="40" t="s">
        <v>74</v>
      </c>
      <c r="K20" s="42">
        <f t="shared" si="0"/>
        <v>128</v>
      </c>
      <c r="L20" s="42">
        <f>'Member Calcul Vote 1'!E38*K20</f>
        <v>0</v>
      </c>
    </row>
    <row r="21" spans="5:12" ht="15.75" customHeight="1" x14ac:dyDescent="0.2">
      <c r="H21" s="40"/>
      <c r="J21" s="40" t="s">
        <v>77</v>
      </c>
      <c r="K21" s="42">
        <f t="shared" si="0"/>
        <v>256</v>
      </c>
      <c r="L21" s="42">
        <f>'Member Calcul Vote 1'!E39*K21</f>
        <v>256</v>
      </c>
    </row>
    <row r="22" spans="5:12" ht="15.75" customHeight="1" x14ac:dyDescent="0.2">
      <c r="H22" s="40"/>
      <c r="J22" s="40" t="s">
        <v>79</v>
      </c>
      <c r="K22" s="42">
        <f t="shared" si="0"/>
        <v>512</v>
      </c>
      <c r="L22" s="42">
        <f>'Member Calcul Vote 1'!E40*K22</f>
        <v>0</v>
      </c>
    </row>
    <row r="23" spans="5:12" ht="15.75" customHeight="1" x14ac:dyDescent="0.2">
      <c r="H23" s="40"/>
      <c r="J23" s="40" t="s">
        <v>81</v>
      </c>
      <c r="K23" s="42">
        <f t="shared" si="0"/>
        <v>1024</v>
      </c>
      <c r="L23" s="42">
        <f>'Member Calcul Vote 1'!E41*K23</f>
        <v>0</v>
      </c>
    </row>
    <row r="24" spans="5:12" ht="15.75" customHeight="1" x14ac:dyDescent="0.2">
      <c r="H24" s="40"/>
      <c r="J24" s="40" t="s">
        <v>83</v>
      </c>
      <c r="K24" s="42">
        <f t="shared" si="0"/>
        <v>2048</v>
      </c>
      <c r="L24" s="42">
        <f>'Member Calcul Vote 1'!E42*K24</f>
        <v>0</v>
      </c>
    </row>
    <row r="25" spans="5:12" ht="15.75" customHeight="1" x14ac:dyDescent="0.2">
      <c r="H25" s="40"/>
      <c r="J25" s="40" t="s">
        <v>87</v>
      </c>
      <c r="K25" s="42">
        <f t="shared" si="0"/>
        <v>4096</v>
      </c>
      <c r="L25" s="42">
        <f>'Member Calcul Vote 1'!E43*K25</f>
        <v>0</v>
      </c>
    </row>
    <row r="26" spans="5:12" ht="15.75" customHeight="1" x14ac:dyDescent="0.2">
      <c r="H26" s="40"/>
      <c r="J26" s="40" t="s">
        <v>89</v>
      </c>
      <c r="K26" s="42">
        <f t="shared" si="0"/>
        <v>8192</v>
      </c>
      <c r="L26" s="42">
        <f>'Member Calcul Vote 1'!E44*K26</f>
        <v>0</v>
      </c>
    </row>
    <row r="27" spans="5:12" ht="15.75" customHeight="1" x14ac:dyDescent="0.2">
      <c r="H27" s="40"/>
      <c r="J27" s="40" t="s">
        <v>93</v>
      </c>
      <c r="K27" s="42">
        <f t="shared" si="0"/>
        <v>16384</v>
      </c>
      <c r="L27" s="42">
        <f>'Member Calcul Vote 1'!E45*K27</f>
        <v>0</v>
      </c>
    </row>
    <row r="28" spans="5:12" ht="15.75" customHeight="1" x14ac:dyDescent="0.2">
      <c r="H28" s="40"/>
      <c r="J28" s="40" t="s">
        <v>95</v>
      </c>
      <c r="K28" s="42">
        <f t="shared" si="0"/>
        <v>32768</v>
      </c>
      <c r="L28" s="42">
        <f>'Member Calcul Vote 1'!E46*K28</f>
        <v>0</v>
      </c>
    </row>
    <row r="29" spans="5:12" ht="15.75" customHeight="1" x14ac:dyDescent="0.2">
      <c r="H29" s="40"/>
      <c r="J29" s="40" t="s">
        <v>99</v>
      </c>
      <c r="K29" s="42">
        <f t="shared" si="0"/>
        <v>65536</v>
      </c>
      <c r="L29" s="42">
        <f>'Member Calcul Vote 1'!E47*K29</f>
        <v>0</v>
      </c>
    </row>
    <row r="30" spans="5:12" ht="15.75" customHeight="1" x14ac:dyDescent="0.2">
      <c r="H30" s="40"/>
      <c r="J30" s="40" t="s">
        <v>102</v>
      </c>
      <c r="K30" s="42">
        <f t="shared" si="0"/>
        <v>131072</v>
      </c>
      <c r="L30" s="42">
        <f>'Member Calcul Vote 1'!E48*K30</f>
        <v>0</v>
      </c>
    </row>
    <row r="31" spans="5:12" ht="15.75" customHeight="1" x14ac:dyDescent="0.2">
      <c r="H31" s="40"/>
      <c r="J31" s="40" t="s">
        <v>104</v>
      </c>
      <c r="K31" s="42">
        <f t="shared" si="0"/>
        <v>262144</v>
      </c>
      <c r="L31" s="42">
        <f>'Member Calcul Vote 1'!E49*K31</f>
        <v>0</v>
      </c>
    </row>
    <row r="32" spans="5:12" ht="15.75" customHeight="1" x14ac:dyDescent="0.2">
      <c r="H32" s="40"/>
      <c r="J32" s="40" t="s">
        <v>106</v>
      </c>
      <c r="K32" s="42">
        <f t="shared" si="0"/>
        <v>524288</v>
      </c>
      <c r="L32" s="42">
        <f>'Member Calcul Vote 1'!E50*K32</f>
        <v>0</v>
      </c>
    </row>
    <row r="33" spans="8:12" ht="15.75" customHeight="1" x14ac:dyDescent="0.2">
      <c r="H33" s="40"/>
      <c r="J33" s="40" t="s">
        <v>110</v>
      </c>
      <c r="K33" s="42">
        <f t="shared" si="0"/>
        <v>1048576</v>
      </c>
      <c r="L33" s="42">
        <f>'Member Calcul Vote 1'!E51*K33</f>
        <v>0</v>
      </c>
    </row>
    <row r="34" spans="8:12" ht="15.75" customHeight="1" x14ac:dyDescent="0.2">
      <c r="H34" s="40"/>
      <c r="J34" s="40" t="s">
        <v>113</v>
      </c>
      <c r="K34" s="42">
        <f t="shared" si="0"/>
        <v>2097152</v>
      </c>
      <c r="L34" s="42">
        <f>'Member Calcul Vote 1'!E52*K34</f>
        <v>0</v>
      </c>
    </row>
    <row r="35" spans="8:12" ht="15.75" customHeight="1" x14ac:dyDescent="0.2">
      <c r="H35" s="40"/>
      <c r="J35" s="40" t="s">
        <v>116</v>
      </c>
      <c r="K35" s="42">
        <f t="shared" si="0"/>
        <v>4194304</v>
      </c>
      <c r="L35" s="42">
        <f>'Member Calcul Vote 1'!E53*K35</f>
        <v>0</v>
      </c>
    </row>
    <row r="36" spans="8:12" ht="15.75" customHeight="1" x14ac:dyDescent="0.2">
      <c r="H36" s="40"/>
      <c r="J36" s="40" t="s">
        <v>119</v>
      </c>
      <c r="K36" s="42">
        <f t="shared" si="0"/>
        <v>8388608</v>
      </c>
      <c r="L36" s="42">
        <f>'Member Calcul Vote 1'!E54*K36</f>
        <v>0</v>
      </c>
    </row>
    <row r="37" spans="8:12" ht="15.75" customHeight="1" x14ac:dyDescent="0.2">
      <c r="H37" s="40"/>
      <c r="J37" s="40" t="s">
        <v>122</v>
      </c>
      <c r="K37" s="42">
        <f t="shared" si="0"/>
        <v>16777216</v>
      </c>
      <c r="L37" s="42">
        <f>'Member Calcul Vote 1'!E55*K37</f>
        <v>0</v>
      </c>
    </row>
    <row r="38" spans="8:12" ht="15.75" customHeight="1" x14ac:dyDescent="0.2">
      <c r="H38" s="40"/>
      <c r="J38" s="40" t="s">
        <v>124</v>
      </c>
      <c r="K38" s="42">
        <f t="shared" si="0"/>
        <v>33554432</v>
      </c>
      <c r="L38" s="42">
        <f>'Member Calcul Vote 1'!E56*K38</f>
        <v>0</v>
      </c>
    </row>
    <row r="39" spans="8:12" ht="15.75" customHeight="1" x14ac:dyDescent="0.2">
      <c r="J39" s="40" t="s">
        <v>126</v>
      </c>
      <c r="K39" s="42">
        <f t="shared" si="0"/>
        <v>67108864</v>
      </c>
      <c r="L39" s="42">
        <f>'Member Calcul Vote 1'!E57*K39</f>
        <v>0</v>
      </c>
    </row>
    <row r="40" spans="8:12" ht="15.75" customHeight="1" x14ac:dyDescent="0.2">
      <c r="J40" s="40" t="s">
        <v>128</v>
      </c>
      <c r="K40" s="42">
        <f t="shared" si="0"/>
        <v>134217728</v>
      </c>
      <c r="L40" s="42">
        <f>'Member Calcul Vote 1'!E58*K40</f>
        <v>0</v>
      </c>
    </row>
    <row r="41" spans="8:12" ht="15.75" customHeight="1" x14ac:dyDescent="0.2">
      <c r="J41" s="40" t="s">
        <v>130</v>
      </c>
      <c r="K41" s="42">
        <f t="shared" si="0"/>
        <v>268435456</v>
      </c>
      <c r="L41" s="42">
        <f>'Member Calcul Vote 1'!E59*K41</f>
        <v>0</v>
      </c>
    </row>
    <row r="42" spans="8:12" ht="15.75" customHeight="1" x14ac:dyDescent="0.2">
      <c r="J42" s="40" t="s">
        <v>132</v>
      </c>
      <c r="K42" s="42">
        <f t="shared" si="0"/>
        <v>536870912</v>
      </c>
      <c r="L42" s="42">
        <f>'Member Calcul Vote 1'!E60*K42</f>
        <v>0</v>
      </c>
    </row>
    <row r="43" spans="8:12" ht="15.75" customHeight="1" x14ac:dyDescent="0.2">
      <c r="J43" s="40" t="s">
        <v>134</v>
      </c>
      <c r="K43" s="42">
        <f t="shared" si="0"/>
        <v>1073741824</v>
      </c>
      <c r="L43" s="42">
        <f>'Member Calcul Vote 1'!E61*K43</f>
        <v>0</v>
      </c>
    </row>
    <row r="44" spans="8:12" ht="15.75" customHeight="1" x14ac:dyDescent="0.2">
      <c r="J44" s="40" t="s">
        <v>137</v>
      </c>
      <c r="K44" s="42">
        <f t="shared" si="0"/>
        <v>2147483648</v>
      </c>
      <c r="L44" s="42">
        <f>'Member Calcul Vote 1'!E62*K44</f>
        <v>0</v>
      </c>
    </row>
    <row r="45" spans="8:12" ht="15.75" customHeight="1" x14ac:dyDescent="0.2">
      <c r="J45" s="40" t="s">
        <v>139</v>
      </c>
      <c r="K45" s="42">
        <f t="shared" si="0"/>
        <v>4294967296</v>
      </c>
      <c r="L45" s="42">
        <f>'Member Calcul Vote 1'!E63*K45</f>
        <v>0</v>
      </c>
    </row>
    <row r="46" spans="8:12" ht="15.75" customHeight="1" x14ac:dyDescent="0.2"/>
    <row r="47" spans="8:12" ht="15.75" customHeight="1" x14ac:dyDescent="0.2">
      <c r="L47" s="42">
        <f>SUM(L13:L46)</f>
        <v>256</v>
      </c>
    </row>
    <row r="48" spans="8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37" customWidth="1"/>
    <col min="5" max="5" width="13.1640625" customWidth="1"/>
    <col min="6" max="10" width="8.6640625" customWidth="1"/>
    <col min="11" max="11" width="48.1640625" customWidth="1"/>
    <col min="12" max="12" width="47.5" customWidth="1"/>
    <col min="13" max="18" width="8.6640625" customWidth="1"/>
    <col min="19" max="19" width="72.5" customWidth="1"/>
    <col min="20" max="20" width="8.6640625" customWidth="1"/>
    <col min="21" max="21" width="24.83203125" customWidth="1"/>
  </cols>
  <sheetData>
    <row r="2" spans="2:19" x14ac:dyDescent="0.2">
      <c r="B2" s="7" t="s">
        <v>34</v>
      </c>
      <c r="D2" s="42">
        <f>L78</f>
        <v>6.3382530011411291E+20</v>
      </c>
    </row>
    <row r="3" spans="2:19" x14ac:dyDescent="0.2">
      <c r="F3" s="40"/>
    </row>
    <row r="4" spans="2:19" x14ac:dyDescent="0.2">
      <c r="B4" s="7" t="s">
        <v>149</v>
      </c>
    </row>
    <row r="5" spans="2:19" x14ac:dyDescent="0.2">
      <c r="D5" s="7" t="s">
        <v>150</v>
      </c>
      <c r="E5" s="7" t="s">
        <v>151</v>
      </c>
    </row>
    <row r="6" spans="2:19" x14ac:dyDescent="0.2">
      <c r="B6" s="7">
        <v>0</v>
      </c>
      <c r="C6" s="7" t="s">
        <v>152</v>
      </c>
      <c r="D6" s="7">
        <v>0</v>
      </c>
      <c r="E6" s="7">
        <f>IF(D2=D6,B6,)</f>
        <v>0</v>
      </c>
      <c r="F6" s="40"/>
    </row>
    <row r="7" spans="2:19" x14ac:dyDescent="0.2">
      <c r="B7" s="7">
        <v>1</v>
      </c>
      <c r="C7" s="7" t="s">
        <v>26</v>
      </c>
      <c r="D7" s="44">
        <f>K48</f>
        <v>6.3382530011411291E+20</v>
      </c>
      <c r="E7" s="7">
        <f>IF(AND(D2&gt;D6,D2&lt;=D7),B7,)</f>
        <v>1</v>
      </c>
      <c r="F7" s="40" t="s">
        <v>155</v>
      </c>
    </row>
    <row r="8" spans="2:19" x14ac:dyDescent="0.2">
      <c r="B8" s="7">
        <v>2</v>
      </c>
      <c r="C8" s="7" t="s">
        <v>29</v>
      </c>
      <c r="D8" s="44">
        <f>K50</f>
        <v>2.5353012004564516E+21</v>
      </c>
      <c r="E8" s="7">
        <f>IF(AND(D2&gt;D7,D2&lt;=D8),B8,)</f>
        <v>0</v>
      </c>
      <c r="F8" s="40" t="s">
        <v>156</v>
      </c>
    </row>
    <row r="9" spans="2:19" x14ac:dyDescent="0.2">
      <c r="B9" s="7">
        <v>3</v>
      </c>
      <c r="C9" s="7" t="s">
        <v>32</v>
      </c>
      <c r="D9" s="44">
        <f>K52</f>
        <v>1.0141204801825806E+22</v>
      </c>
      <c r="E9" s="7">
        <f>IF(AND(D2&gt;D8,D2&lt;=D9),B9,)</f>
        <v>0</v>
      </c>
      <c r="F9" s="40" t="s">
        <v>157</v>
      </c>
      <c r="K9" s="7" t="s">
        <v>158</v>
      </c>
    </row>
    <row r="10" spans="2:19" x14ac:dyDescent="0.2">
      <c r="B10" s="7">
        <v>4</v>
      </c>
      <c r="C10" s="7" t="s">
        <v>35</v>
      </c>
      <c r="D10" s="44">
        <f>K54</f>
        <v>4.0564819207303226E+22</v>
      </c>
      <c r="E10" s="7">
        <f>IF(AND(D2&gt;D9,D2&lt;=D10),B10,)</f>
        <v>0</v>
      </c>
      <c r="F10" s="40" t="s">
        <v>159</v>
      </c>
      <c r="K10" s="42">
        <v>1000000000</v>
      </c>
    </row>
    <row r="11" spans="2:19" x14ac:dyDescent="0.2">
      <c r="B11" s="7">
        <v>5</v>
      </c>
      <c r="C11" s="7" t="s">
        <v>36</v>
      </c>
      <c r="D11" s="44">
        <f>K56</f>
        <v>1.622592768292129E+23</v>
      </c>
      <c r="E11" s="7">
        <f>IF(AND(D2&gt;D10,D2&lt;=D11),B11,)</f>
        <v>0</v>
      </c>
      <c r="F11" s="40" t="s">
        <v>160</v>
      </c>
    </row>
    <row r="12" spans="2:19" x14ac:dyDescent="0.2">
      <c r="B12" s="7">
        <v>6</v>
      </c>
      <c r="C12" s="7" t="s">
        <v>38</v>
      </c>
      <c r="D12" s="44">
        <f>K58</f>
        <v>6.4903710731685161E+23</v>
      </c>
      <c r="E12" s="7">
        <f>IF(AND(D2&gt;D11,D2&lt;=D12),B12,)</f>
        <v>0</v>
      </c>
      <c r="F12" s="40" t="s">
        <v>161</v>
      </c>
      <c r="K12" s="7" t="s">
        <v>162</v>
      </c>
      <c r="L12" s="7" t="s">
        <v>163</v>
      </c>
      <c r="O12" s="7" t="s">
        <v>164</v>
      </c>
      <c r="S12" s="7" t="s">
        <v>165</v>
      </c>
    </row>
    <row r="13" spans="2:19" x14ac:dyDescent="0.2">
      <c r="B13" s="7">
        <v>7</v>
      </c>
      <c r="C13" s="7" t="s">
        <v>40</v>
      </c>
      <c r="D13" s="44">
        <f>K60</f>
        <v>2.5961484292674065E+24</v>
      </c>
      <c r="E13" s="7">
        <f>IF(AND(D2&gt;D12,D2&lt;=D13),B13,)</f>
        <v>0</v>
      </c>
      <c r="F13" s="40" t="s">
        <v>166</v>
      </c>
      <c r="J13" s="40" t="s">
        <v>48</v>
      </c>
      <c r="K13" s="45">
        <f t="shared" ref="K13:K76" si="0">S77/$K$10</f>
        <v>18446744073.709499</v>
      </c>
      <c r="L13" s="42">
        <f>'Member Calcul Vote 1'!G31*K13</f>
        <v>0</v>
      </c>
      <c r="N13" s="40" t="s">
        <v>48</v>
      </c>
      <c r="R13" s="7">
        <v>128</v>
      </c>
      <c r="S13" s="42">
        <v>1</v>
      </c>
    </row>
    <row r="14" spans="2:19" x14ac:dyDescent="0.2">
      <c r="B14" s="7">
        <v>8</v>
      </c>
      <c r="C14" s="7" t="s">
        <v>42</v>
      </c>
      <c r="D14" s="44">
        <f>K62</f>
        <v>1.0384593717069626E+25</v>
      </c>
      <c r="E14" s="7">
        <f>IF(AND(D2&gt;D13,D2&lt;=D14),B14,)</f>
        <v>0</v>
      </c>
      <c r="F14" s="40" t="s">
        <v>167</v>
      </c>
      <c r="J14" s="40" t="s">
        <v>52</v>
      </c>
      <c r="K14" s="45">
        <f t="shared" si="0"/>
        <v>36893488147.418999</v>
      </c>
      <c r="L14" s="42">
        <f>'Member Calcul Vote 1'!G32*K14</f>
        <v>0</v>
      </c>
      <c r="N14" s="40" t="s">
        <v>52</v>
      </c>
      <c r="R14" s="7">
        <v>127</v>
      </c>
      <c r="S14" s="42">
        <f t="shared" ref="S14:S76" si="1">S13*2</f>
        <v>2</v>
      </c>
    </row>
    <row r="15" spans="2:19" x14ac:dyDescent="0.2">
      <c r="B15" s="7">
        <v>9</v>
      </c>
      <c r="C15" s="7" t="s">
        <v>45</v>
      </c>
      <c r="D15" s="44">
        <f>K64</f>
        <v>4.1538374868278503E+25</v>
      </c>
      <c r="E15" s="7">
        <f>IF(AND(D2&gt;D14,D2&lt;=D15),B15,)</f>
        <v>0</v>
      </c>
      <c r="F15" s="40" t="s">
        <v>168</v>
      </c>
      <c r="J15" s="40" t="s">
        <v>55</v>
      </c>
      <c r="K15" s="45">
        <f t="shared" si="0"/>
        <v>73786976294.837997</v>
      </c>
      <c r="L15" s="42">
        <f>'Member Calcul Vote 1'!G33*K15</f>
        <v>0</v>
      </c>
      <c r="N15" s="40" t="s">
        <v>55</v>
      </c>
      <c r="R15" s="7">
        <v>126</v>
      </c>
      <c r="S15" s="42">
        <f t="shared" si="1"/>
        <v>4</v>
      </c>
    </row>
    <row r="16" spans="2:19" x14ac:dyDescent="0.2">
      <c r="B16" s="7">
        <v>10</v>
      </c>
      <c r="C16" s="7" t="s">
        <v>49</v>
      </c>
      <c r="E16" s="7">
        <f>IF(D2&gt;D15,B16,)</f>
        <v>0</v>
      </c>
      <c r="F16" s="40"/>
      <c r="J16" s="40" t="s">
        <v>59</v>
      </c>
      <c r="K16" s="45">
        <f t="shared" si="0"/>
        <v>147573952589.67599</v>
      </c>
      <c r="L16" s="42">
        <f>'Member Calcul Vote 1'!G34*K16</f>
        <v>0</v>
      </c>
      <c r="N16" s="40" t="s">
        <v>59</v>
      </c>
      <c r="R16" s="7">
        <v>125</v>
      </c>
      <c r="S16" s="42">
        <f t="shared" si="1"/>
        <v>8</v>
      </c>
    </row>
    <row r="17" spans="5:19" x14ac:dyDescent="0.2">
      <c r="F17" s="40"/>
      <c r="J17" s="40" t="s">
        <v>62</v>
      </c>
      <c r="K17" s="45">
        <f t="shared" si="0"/>
        <v>295147905179.35199</v>
      </c>
      <c r="L17" s="42">
        <f>'Member Calcul Vote 1'!G35*K17</f>
        <v>0</v>
      </c>
      <c r="N17" s="40" t="s">
        <v>62</v>
      </c>
      <c r="R17" s="7">
        <v>124</v>
      </c>
      <c r="S17" s="42">
        <f t="shared" si="1"/>
        <v>16</v>
      </c>
    </row>
    <row r="18" spans="5:19" x14ac:dyDescent="0.2">
      <c r="E18" s="7">
        <f>SUM(E6:E16)</f>
        <v>1</v>
      </c>
      <c r="F18" s="40"/>
      <c r="J18" s="40" t="s">
        <v>67</v>
      </c>
      <c r="K18" s="45">
        <f t="shared" si="0"/>
        <v>590295810358.70398</v>
      </c>
      <c r="L18" s="42">
        <f>'Member Calcul Vote 1'!G36*K18</f>
        <v>0</v>
      </c>
      <c r="N18" s="40" t="s">
        <v>67</v>
      </c>
      <c r="R18" s="7">
        <v>123</v>
      </c>
      <c r="S18" s="42">
        <f t="shared" si="1"/>
        <v>32</v>
      </c>
    </row>
    <row r="19" spans="5:19" x14ac:dyDescent="0.2">
      <c r="F19" s="40"/>
      <c r="J19" s="40" t="s">
        <v>71</v>
      </c>
      <c r="K19" s="45">
        <f t="shared" si="0"/>
        <v>1180591620717.408</v>
      </c>
      <c r="L19" s="42">
        <f>'Member Calcul Vote 1'!G37*K19</f>
        <v>0</v>
      </c>
      <c r="N19" s="40" t="s">
        <v>71</v>
      </c>
      <c r="R19" s="7">
        <v>122</v>
      </c>
      <c r="S19" s="42">
        <f t="shared" si="1"/>
        <v>64</v>
      </c>
    </row>
    <row r="20" spans="5:19" x14ac:dyDescent="0.2">
      <c r="F20" s="40"/>
      <c r="J20" s="40" t="s">
        <v>75</v>
      </c>
      <c r="K20" s="45">
        <f t="shared" si="0"/>
        <v>2361183241434.8159</v>
      </c>
      <c r="L20" s="42">
        <f>'Member Calcul Vote 1'!G38*K20</f>
        <v>0</v>
      </c>
      <c r="N20" s="40" t="s">
        <v>75</v>
      </c>
      <c r="R20" s="7">
        <v>121</v>
      </c>
      <c r="S20" s="42">
        <f t="shared" si="1"/>
        <v>128</v>
      </c>
    </row>
    <row r="21" spans="5:19" ht="15.75" customHeight="1" x14ac:dyDescent="0.2">
      <c r="F21" s="40"/>
      <c r="J21" s="40" t="s">
        <v>78</v>
      </c>
      <c r="K21" s="45">
        <f t="shared" si="0"/>
        <v>4722366482869.6318</v>
      </c>
      <c r="L21" s="42">
        <f>'Member Calcul Vote 1'!G39*K21</f>
        <v>0</v>
      </c>
      <c r="N21" s="40" t="s">
        <v>78</v>
      </c>
      <c r="R21" s="7">
        <v>120</v>
      </c>
      <c r="S21" s="42">
        <f t="shared" si="1"/>
        <v>256</v>
      </c>
    </row>
    <row r="22" spans="5:19" ht="15.75" customHeight="1" x14ac:dyDescent="0.2">
      <c r="F22" s="40"/>
      <c r="J22" s="40" t="s">
        <v>80</v>
      </c>
      <c r="K22" s="45">
        <f t="shared" si="0"/>
        <v>9444732965739.2637</v>
      </c>
      <c r="L22" s="42">
        <f>'Member Calcul Vote 1'!G40*K22</f>
        <v>0</v>
      </c>
      <c r="N22" s="40" t="s">
        <v>80</v>
      </c>
      <c r="R22" s="7">
        <v>119</v>
      </c>
      <c r="S22" s="42">
        <f t="shared" si="1"/>
        <v>512</v>
      </c>
    </row>
    <row r="23" spans="5:19" ht="15.75" customHeight="1" x14ac:dyDescent="0.2">
      <c r="F23" s="40"/>
      <c r="J23" s="40" t="s">
        <v>82</v>
      </c>
      <c r="K23" s="45">
        <f t="shared" si="0"/>
        <v>18889465931478.527</v>
      </c>
      <c r="L23" s="42">
        <f>'Member Calcul Vote 1'!G41*K23</f>
        <v>0</v>
      </c>
      <c r="N23" s="40" t="s">
        <v>82</v>
      </c>
      <c r="R23" s="7">
        <v>118</v>
      </c>
      <c r="S23" s="42">
        <f t="shared" si="1"/>
        <v>1024</v>
      </c>
    </row>
    <row r="24" spans="5:19" ht="15.75" customHeight="1" x14ac:dyDescent="0.2">
      <c r="F24" s="40"/>
      <c r="J24" s="40" t="s">
        <v>84</v>
      </c>
      <c r="K24" s="45">
        <f t="shared" si="0"/>
        <v>37778931862957.055</v>
      </c>
      <c r="L24" s="42">
        <f>'Member Calcul Vote 1'!G42*K24</f>
        <v>0</v>
      </c>
      <c r="N24" s="40" t="s">
        <v>84</v>
      </c>
      <c r="R24" s="7">
        <v>117</v>
      </c>
      <c r="S24" s="42">
        <f t="shared" si="1"/>
        <v>2048</v>
      </c>
    </row>
    <row r="25" spans="5:19" ht="15.75" customHeight="1" x14ac:dyDescent="0.2">
      <c r="F25" s="40"/>
      <c r="J25" s="40" t="s">
        <v>88</v>
      </c>
      <c r="K25" s="45">
        <f t="shared" si="0"/>
        <v>75557863725914.109</v>
      </c>
      <c r="L25" s="42">
        <f>'Member Calcul Vote 1'!G43*K25</f>
        <v>0</v>
      </c>
      <c r="N25" s="40" t="s">
        <v>88</v>
      </c>
      <c r="R25" s="7">
        <v>116</v>
      </c>
      <c r="S25" s="42">
        <f t="shared" si="1"/>
        <v>4096</v>
      </c>
    </row>
    <row r="26" spans="5:19" ht="15.75" customHeight="1" x14ac:dyDescent="0.2">
      <c r="F26" s="40"/>
      <c r="J26" s="40" t="s">
        <v>90</v>
      </c>
      <c r="K26" s="45">
        <f t="shared" si="0"/>
        <v>151115727451828.22</v>
      </c>
      <c r="L26" s="42">
        <f>'Member Calcul Vote 1'!G44*K26</f>
        <v>0</v>
      </c>
      <c r="N26" s="40" t="s">
        <v>90</v>
      </c>
      <c r="R26" s="7">
        <v>115</v>
      </c>
      <c r="S26" s="42">
        <f t="shared" si="1"/>
        <v>8192</v>
      </c>
    </row>
    <row r="27" spans="5:19" ht="15.75" customHeight="1" x14ac:dyDescent="0.2">
      <c r="F27" s="40"/>
      <c r="J27" s="40" t="s">
        <v>94</v>
      </c>
      <c r="K27" s="45">
        <f t="shared" si="0"/>
        <v>302231454903656.44</v>
      </c>
      <c r="L27" s="42">
        <f>'Member Calcul Vote 1'!G45*K27</f>
        <v>0</v>
      </c>
      <c r="N27" s="40" t="s">
        <v>94</v>
      </c>
      <c r="R27" s="7">
        <v>114</v>
      </c>
      <c r="S27" s="42">
        <f t="shared" si="1"/>
        <v>16384</v>
      </c>
    </row>
    <row r="28" spans="5:19" ht="15.75" customHeight="1" x14ac:dyDescent="0.2">
      <c r="F28" s="40"/>
      <c r="J28" s="40" t="s">
        <v>96</v>
      </c>
      <c r="K28" s="45">
        <f t="shared" si="0"/>
        <v>604462909807312.88</v>
      </c>
      <c r="L28" s="42">
        <f>'Member Calcul Vote 1'!G46*K28</f>
        <v>0</v>
      </c>
      <c r="N28" s="40" t="s">
        <v>96</v>
      </c>
      <c r="R28" s="7">
        <v>113</v>
      </c>
      <c r="S28" s="42">
        <f t="shared" si="1"/>
        <v>32768</v>
      </c>
    </row>
    <row r="29" spans="5:19" ht="15.75" customHeight="1" x14ac:dyDescent="0.2">
      <c r="F29" s="40"/>
      <c r="J29" s="40" t="s">
        <v>100</v>
      </c>
      <c r="K29" s="45">
        <f t="shared" si="0"/>
        <v>1208925819614625.8</v>
      </c>
      <c r="L29" s="42">
        <f>'Member Calcul Vote 1'!G47*K29</f>
        <v>0</v>
      </c>
      <c r="N29" s="40" t="s">
        <v>100</v>
      </c>
      <c r="R29" s="7">
        <v>112</v>
      </c>
      <c r="S29" s="42">
        <f t="shared" si="1"/>
        <v>65536</v>
      </c>
    </row>
    <row r="30" spans="5:19" ht="15.75" customHeight="1" x14ac:dyDescent="0.2">
      <c r="F30" s="40"/>
      <c r="J30" s="40" t="s">
        <v>103</v>
      </c>
      <c r="K30" s="45">
        <f t="shared" si="0"/>
        <v>2417851639229251.5</v>
      </c>
      <c r="L30" s="42">
        <f>'Member Calcul Vote 1'!G48*K30</f>
        <v>0</v>
      </c>
      <c r="N30" s="40" t="s">
        <v>103</v>
      </c>
      <c r="R30" s="7">
        <v>111</v>
      </c>
      <c r="S30" s="42">
        <f t="shared" si="1"/>
        <v>131072</v>
      </c>
    </row>
    <row r="31" spans="5:19" ht="15.75" customHeight="1" x14ac:dyDescent="0.2">
      <c r="F31" s="40"/>
      <c r="J31" s="40" t="s">
        <v>105</v>
      </c>
      <c r="K31" s="45">
        <f t="shared" si="0"/>
        <v>4835703278458503</v>
      </c>
      <c r="L31" s="42">
        <f>'Member Calcul Vote 1'!G49*K31</f>
        <v>0</v>
      </c>
      <c r="N31" s="40" t="s">
        <v>105</v>
      </c>
      <c r="R31" s="7">
        <v>110</v>
      </c>
      <c r="S31" s="42">
        <f t="shared" si="1"/>
        <v>262144</v>
      </c>
    </row>
    <row r="32" spans="5:19" ht="15.75" customHeight="1" x14ac:dyDescent="0.2">
      <c r="F32" s="40"/>
      <c r="J32" s="40" t="s">
        <v>107</v>
      </c>
      <c r="K32" s="45">
        <f t="shared" si="0"/>
        <v>9671406556917006</v>
      </c>
      <c r="L32" s="42">
        <f>'Member Calcul Vote 1'!G50*K32</f>
        <v>0</v>
      </c>
      <c r="N32" s="40" t="s">
        <v>107</v>
      </c>
      <c r="R32" s="7">
        <v>109</v>
      </c>
      <c r="S32" s="42">
        <f t="shared" si="1"/>
        <v>524288</v>
      </c>
    </row>
    <row r="33" spans="6:19" ht="15.75" customHeight="1" x14ac:dyDescent="0.2">
      <c r="F33" s="40"/>
      <c r="J33" s="40" t="s">
        <v>111</v>
      </c>
      <c r="K33" s="45">
        <f t="shared" si="0"/>
        <v>1.9342813113834012E+16</v>
      </c>
      <c r="L33" s="42">
        <f>'Member Calcul Vote 1'!G51*K33</f>
        <v>0</v>
      </c>
      <c r="N33" s="40" t="s">
        <v>111</v>
      </c>
      <c r="R33" s="7">
        <v>108</v>
      </c>
      <c r="S33" s="42">
        <f t="shared" si="1"/>
        <v>1048576</v>
      </c>
    </row>
    <row r="34" spans="6:19" ht="15.75" customHeight="1" x14ac:dyDescent="0.2">
      <c r="F34" s="40"/>
      <c r="J34" s="40" t="s">
        <v>114</v>
      </c>
      <c r="K34" s="45">
        <f t="shared" si="0"/>
        <v>3.8685626227668024E+16</v>
      </c>
      <c r="L34" s="42">
        <f>'Member Calcul Vote 1'!G52*K34</f>
        <v>0</v>
      </c>
      <c r="N34" s="40" t="s">
        <v>114</v>
      </c>
      <c r="R34" s="7">
        <v>107</v>
      </c>
      <c r="S34" s="42">
        <f t="shared" si="1"/>
        <v>2097152</v>
      </c>
    </row>
    <row r="35" spans="6:19" ht="15.75" customHeight="1" x14ac:dyDescent="0.2">
      <c r="F35" s="40"/>
      <c r="J35" s="40" t="s">
        <v>117</v>
      </c>
      <c r="K35" s="45">
        <f t="shared" si="0"/>
        <v>7.7371252455336048E+16</v>
      </c>
      <c r="L35" s="42">
        <f>'Member Calcul Vote 1'!G53*K35</f>
        <v>0</v>
      </c>
      <c r="N35" s="40" t="s">
        <v>117</v>
      </c>
      <c r="R35" s="7">
        <v>106</v>
      </c>
      <c r="S35" s="42">
        <f t="shared" si="1"/>
        <v>4194304</v>
      </c>
    </row>
    <row r="36" spans="6:19" ht="15.75" customHeight="1" x14ac:dyDescent="0.2">
      <c r="F36" s="40"/>
      <c r="J36" s="40" t="s">
        <v>120</v>
      </c>
      <c r="K36" s="45">
        <f t="shared" si="0"/>
        <v>1.547425049106721E+17</v>
      </c>
      <c r="L36" s="42">
        <f>'Member Calcul Vote 1'!G54*K36</f>
        <v>0</v>
      </c>
      <c r="N36" s="40" t="s">
        <v>120</v>
      </c>
      <c r="R36" s="7">
        <v>105</v>
      </c>
      <c r="S36" s="42">
        <f t="shared" si="1"/>
        <v>8388608</v>
      </c>
    </row>
    <row r="37" spans="6:19" ht="15.75" customHeight="1" x14ac:dyDescent="0.2">
      <c r="F37" s="40"/>
      <c r="J37" s="40" t="s">
        <v>123</v>
      </c>
      <c r="K37" s="45">
        <f t="shared" si="0"/>
        <v>3.0948500982134419E+17</v>
      </c>
      <c r="L37" s="42">
        <f>'Member Calcul Vote 1'!G55*K37</f>
        <v>0</v>
      </c>
      <c r="N37" s="40" t="s">
        <v>123</v>
      </c>
      <c r="R37" s="7">
        <v>104</v>
      </c>
      <c r="S37" s="42">
        <f t="shared" si="1"/>
        <v>16777216</v>
      </c>
    </row>
    <row r="38" spans="6:19" ht="15.75" customHeight="1" x14ac:dyDescent="0.2">
      <c r="F38" s="40"/>
      <c r="J38" s="40" t="s">
        <v>125</v>
      </c>
      <c r="K38" s="45">
        <f t="shared" si="0"/>
        <v>6.1897001964268838E+17</v>
      </c>
      <c r="L38" s="42">
        <f>'Member Calcul Vote 1'!G56*K38</f>
        <v>0</v>
      </c>
      <c r="N38" s="40" t="s">
        <v>125</v>
      </c>
      <c r="R38" s="7">
        <v>103</v>
      </c>
      <c r="S38" s="42">
        <f t="shared" si="1"/>
        <v>33554432</v>
      </c>
    </row>
    <row r="39" spans="6:19" ht="15.75" customHeight="1" x14ac:dyDescent="0.2">
      <c r="F39" s="40"/>
      <c r="J39" s="40" t="s">
        <v>127</v>
      </c>
      <c r="K39" s="45">
        <f t="shared" si="0"/>
        <v>1.2379400392853768E+18</v>
      </c>
      <c r="L39" s="42">
        <f>'Member Calcul Vote 1'!G57*K39</f>
        <v>0</v>
      </c>
      <c r="N39" s="40" t="s">
        <v>127</v>
      </c>
      <c r="R39" s="7">
        <v>102</v>
      </c>
      <c r="S39" s="42">
        <f t="shared" si="1"/>
        <v>67108864</v>
      </c>
    </row>
    <row r="40" spans="6:19" ht="15.75" customHeight="1" x14ac:dyDescent="0.2">
      <c r="F40" s="40"/>
      <c r="J40" s="40" t="s">
        <v>129</v>
      </c>
      <c r="K40" s="45">
        <f t="shared" si="0"/>
        <v>2.4758800785707535E+18</v>
      </c>
      <c r="L40" s="42">
        <f>'Member Calcul Vote 1'!G58*K40</f>
        <v>0</v>
      </c>
      <c r="N40" s="40" t="s">
        <v>129</v>
      </c>
      <c r="R40" s="7">
        <v>101</v>
      </c>
      <c r="S40" s="42">
        <f t="shared" si="1"/>
        <v>134217728</v>
      </c>
    </row>
    <row r="41" spans="6:19" ht="15.75" customHeight="1" x14ac:dyDescent="0.2">
      <c r="F41" s="40"/>
      <c r="J41" s="40" t="s">
        <v>131</v>
      </c>
      <c r="K41" s="45">
        <f t="shared" si="0"/>
        <v>4.9517601571415071E+18</v>
      </c>
      <c r="L41" s="42">
        <f>'Member Calcul Vote 1'!G59*K41</f>
        <v>0</v>
      </c>
      <c r="N41" s="40" t="s">
        <v>131</v>
      </c>
      <c r="R41" s="7">
        <v>100</v>
      </c>
      <c r="S41" s="42">
        <f t="shared" si="1"/>
        <v>268435456</v>
      </c>
    </row>
    <row r="42" spans="6:19" ht="15.75" customHeight="1" x14ac:dyDescent="0.2">
      <c r="F42" s="40"/>
      <c r="J42" s="40" t="s">
        <v>133</v>
      </c>
      <c r="K42" s="45">
        <f t="shared" si="0"/>
        <v>9.9035203142830141E+18</v>
      </c>
      <c r="L42" s="42">
        <f>'Member Calcul Vote 1'!G60*K42</f>
        <v>0</v>
      </c>
      <c r="N42" s="40" t="s">
        <v>133</v>
      </c>
      <c r="R42" s="7">
        <v>99</v>
      </c>
      <c r="S42" s="42">
        <f t="shared" si="1"/>
        <v>536870912</v>
      </c>
    </row>
    <row r="43" spans="6:19" ht="15.75" customHeight="1" x14ac:dyDescent="0.2">
      <c r="F43" s="40"/>
      <c r="J43" s="40" t="s">
        <v>135</v>
      </c>
      <c r="K43" s="45">
        <f t="shared" si="0"/>
        <v>1.9807040628566028E+19</v>
      </c>
      <c r="L43" s="42">
        <f>'Member Calcul Vote 1'!G61*K43</f>
        <v>0</v>
      </c>
      <c r="N43" s="40" t="s">
        <v>135</v>
      </c>
      <c r="R43" s="7">
        <v>98</v>
      </c>
      <c r="S43" s="42">
        <f t="shared" si="1"/>
        <v>1073741824</v>
      </c>
    </row>
    <row r="44" spans="6:19" ht="15.75" customHeight="1" x14ac:dyDescent="0.2">
      <c r="F44" s="40"/>
      <c r="J44" s="40" t="s">
        <v>138</v>
      </c>
      <c r="K44" s="45">
        <f t="shared" si="0"/>
        <v>3.9614081257132057E+19</v>
      </c>
      <c r="L44" s="42">
        <f>'Member Calcul Vote 1'!G62*K44</f>
        <v>0</v>
      </c>
      <c r="N44" s="40" t="s">
        <v>138</v>
      </c>
      <c r="R44" s="7">
        <v>97</v>
      </c>
      <c r="S44" s="42">
        <f t="shared" si="1"/>
        <v>2147483648</v>
      </c>
    </row>
    <row r="45" spans="6:19" ht="15.75" customHeight="1" x14ac:dyDescent="0.2">
      <c r="F45" s="40"/>
      <c r="J45" s="40" t="s">
        <v>47</v>
      </c>
      <c r="K45" s="45">
        <f t="shared" si="0"/>
        <v>7.9228162514264113E+19</v>
      </c>
      <c r="L45" s="42">
        <f>'Member Calcul Vote 1'!G63*K45</f>
        <v>0</v>
      </c>
      <c r="N45" s="40" t="s">
        <v>47</v>
      </c>
      <c r="R45" s="7">
        <v>96</v>
      </c>
      <c r="S45" s="42">
        <f t="shared" si="1"/>
        <v>4294967296</v>
      </c>
    </row>
    <row r="46" spans="6:19" ht="15.75" customHeight="1" x14ac:dyDescent="0.2">
      <c r="F46" s="40"/>
      <c r="J46" s="40" t="s">
        <v>51</v>
      </c>
      <c r="K46" s="45">
        <f t="shared" si="0"/>
        <v>1.5845632502852823E+20</v>
      </c>
      <c r="L46" s="42">
        <f>'Member Calcul Vote 1'!G64*K46</f>
        <v>0</v>
      </c>
      <c r="R46" s="7">
        <v>95</v>
      </c>
      <c r="S46" s="42">
        <f t="shared" si="1"/>
        <v>8589934592</v>
      </c>
    </row>
    <row r="47" spans="6:19" ht="15.75" customHeight="1" x14ac:dyDescent="0.2">
      <c r="J47" s="40" t="s">
        <v>54</v>
      </c>
      <c r="K47" s="45">
        <f t="shared" si="0"/>
        <v>3.1691265005705645E+20</v>
      </c>
      <c r="L47" s="42">
        <f>'Member Calcul Vote 1'!G65*K47</f>
        <v>0</v>
      </c>
      <c r="R47" s="7">
        <v>94</v>
      </c>
      <c r="S47" s="42">
        <f t="shared" si="1"/>
        <v>17179869184</v>
      </c>
    </row>
    <row r="48" spans="6:19" ht="15.75" customHeight="1" x14ac:dyDescent="0.2">
      <c r="J48" s="40" t="s">
        <v>58</v>
      </c>
      <c r="K48" s="45">
        <f t="shared" si="0"/>
        <v>6.3382530011411291E+20</v>
      </c>
      <c r="L48" s="42">
        <f>'Member Calcul Vote 1'!G66*K48</f>
        <v>6.3382530011411291E+20</v>
      </c>
      <c r="R48" s="7">
        <v>93</v>
      </c>
      <c r="S48" s="42">
        <f t="shared" si="1"/>
        <v>34359738368</v>
      </c>
    </row>
    <row r="49" spans="10:19" ht="15.75" customHeight="1" x14ac:dyDescent="0.2">
      <c r="J49" s="40" t="s">
        <v>61</v>
      </c>
      <c r="K49" s="45">
        <f t="shared" si="0"/>
        <v>1.2676506002282258E+21</v>
      </c>
      <c r="L49" s="42">
        <f>'Member Calcul Vote 1'!G67*K49</f>
        <v>0</v>
      </c>
      <c r="R49" s="7">
        <v>92</v>
      </c>
      <c r="S49" s="42">
        <f t="shared" si="1"/>
        <v>68719476736</v>
      </c>
    </row>
    <row r="50" spans="10:19" ht="15.75" customHeight="1" x14ac:dyDescent="0.2">
      <c r="J50" s="40" t="s">
        <v>66</v>
      </c>
      <c r="K50" s="45">
        <f t="shared" si="0"/>
        <v>2.5353012004564516E+21</v>
      </c>
      <c r="L50" s="42">
        <f>'Member Calcul Vote 1'!G68*K50</f>
        <v>0</v>
      </c>
      <c r="R50" s="7">
        <v>91</v>
      </c>
      <c r="S50" s="42">
        <f t="shared" si="1"/>
        <v>137438953472</v>
      </c>
    </row>
    <row r="51" spans="10:19" ht="15.75" customHeight="1" x14ac:dyDescent="0.2">
      <c r="J51" s="40" t="s">
        <v>70</v>
      </c>
      <c r="K51" s="45">
        <f t="shared" si="0"/>
        <v>5.0706024009129032E+21</v>
      </c>
      <c r="L51" s="42">
        <f>'Member Calcul Vote 1'!G69*K51</f>
        <v>0</v>
      </c>
      <c r="R51" s="7">
        <v>90</v>
      </c>
      <c r="S51" s="42">
        <f t="shared" si="1"/>
        <v>274877906944</v>
      </c>
    </row>
    <row r="52" spans="10:19" ht="15.75" customHeight="1" x14ac:dyDescent="0.2">
      <c r="J52" s="40" t="s">
        <v>74</v>
      </c>
      <c r="K52" s="45">
        <f t="shared" si="0"/>
        <v>1.0141204801825806E+22</v>
      </c>
      <c r="L52" s="42">
        <f>'Member Calcul Vote 1'!G70*K52</f>
        <v>0</v>
      </c>
      <c r="R52" s="7">
        <v>89</v>
      </c>
      <c r="S52" s="42">
        <f t="shared" si="1"/>
        <v>549755813888</v>
      </c>
    </row>
    <row r="53" spans="10:19" ht="15.75" customHeight="1" x14ac:dyDescent="0.2">
      <c r="J53" s="40" t="s">
        <v>77</v>
      </c>
      <c r="K53" s="45">
        <f t="shared" si="0"/>
        <v>2.0282409603651613E+22</v>
      </c>
      <c r="L53" s="42">
        <f>'Member Calcul Vote 1'!G71*K53</f>
        <v>0</v>
      </c>
      <c r="R53" s="7">
        <v>88</v>
      </c>
      <c r="S53" s="42">
        <f t="shared" si="1"/>
        <v>1099511627776</v>
      </c>
    </row>
    <row r="54" spans="10:19" ht="15.75" customHeight="1" x14ac:dyDescent="0.2">
      <c r="J54" s="40" t="s">
        <v>79</v>
      </c>
      <c r="K54" s="45">
        <f t="shared" si="0"/>
        <v>4.0564819207303226E+22</v>
      </c>
      <c r="L54" s="42">
        <f>'Member Calcul Vote 1'!G72*K54</f>
        <v>0</v>
      </c>
      <c r="R54" s="7">
        <v>87</v>
      </c>
      <c r="S54" s="42">
        <f t="shared" si="1"/>
        <v>2199023255552</v>
      </c>
    </row>
    <row r="55" spans="10:19" ht="15.75" customHeight="1" x14ac:dyDescent="0.2">
      <c r="J55" s="40" t="s">
        <v>81</v>
      </c>
      <c r="K55" s="45">
        <f t="shared" si="0"/>
        <v>8.1129638414606452E+22</v>
      </c>
      <c r="L55" s="42">
        <f>'Member Calcul Vote 1'!G73*K55</f>
        <v>0</v>
      </c>
      <c r="R55" s="7">
        <v>86</v>
      </c>
      <c r="S55" s="42">
        <f t="shared" si="1"/>
        <v>4398046511104</v>
      </c>
    </row>
    <row r="56" spans="10:19" ht="15.75" customHeight="1" x14ac:dyDescent="0.2">
      <c r="J56" s="40" t="s">
        <v>83</v>
      </c>
      <c r="K56" s="45">
        <f t="shared" si="0"/>
        <v>1.622592768292129E+23</v>
      </c>
      <c r="L56" s="42">
        <f>'Member Calcul Vote 1'!G74*K56</f>
        <v>0</v>
      </c>
      <c r="R56" s="7">
        <v>85</v>
      </c>
      <c r="S56" s="42">
        <f t="shared" si="1"/>
        <v>8796093022208</v>
      </c>
    </row>
    <row r="57" spans="10:19" ht="15.75" customHeight="1" x14ac:dyDescent="0.2">
      <c r="J57" s="40" t="s">
        <v>87</v>
      </c>
      <c r="K57" s="45">
        <f t="shared" si="0"/>
        <v>3.2451855365842581E+23</v>
      </c>
      <c r="L57" s="42">
        <f>'Member Calcul Vote 1'!G75*K57</f>
        <v>0</v>
      </c>
      <c r="R57" s="7">
        <v>84</v>
      </c>
      <c r="S57" s="42">
        <f t="shared" si="1"/>
        <v>17592186044416</v>
      </c>
    </row>
    <row r="58" spans="10:19" ht="15.75" customHeight="1" x14ac:dyDescent="0.2">
      <c r="J58" s="40" t="s">
        <v>89</v>
      </c>
      <c r="K58" s="45">
        <f t="shared" si="0"/>
        <v>6.4903710731685161E+23</v>
      </c>
      <c r="L58" s="42">
        <f>'Member Calcul Vote 1'!G76*K58</f>
        <v>0</v>
      </c>
      <c r="R58" s="7">
        <v>83</v>
      </c>
      <c r="S58" s="42">
        <f t="shared" si="1"/>
        <v>35184372088832</v>
      </c>
    </row>
    <row r="59" spans="10:19" ht="15.75" customHeight="1" x14ac:dyDescent="0.2">
      <c r="J59" s="40" t="s">
        <v>93</v>
      </c>
      <c r="K59" s="45">
        <f t="shared" si="0"/>
        <v>1.2980742146337032E+24</v>
      </c>
      <c r="L59" s="42">
        <f>'Member Calcul Vote 1'!G77*K59</f>
        <v>0</v>
      </c>
      <c r="R59" s="7">
        <v>82</v>
      </c>
      <c r="S59" s="42">
        <f t="shared" si="1"/>
        <v>70368744177664</v>
      </c>
    </row>
    <row r="60" spans="10:19" ht="15.75" customHeight="1" x14ac:dyDescent="0.2">
      <c r="J60" s="40" t="s">
        <v>95</v>
      </c>
      <c r="K60" s="45">
        <f t="shared" si="0"/>
        <v>2.5961484292674065E+24</v>
      </c>
      <c r="L60" s="42">
        <f>'Member Calcul Vote 1'!G78*K60</f>
        <v>0</v>
      </c>
      <c r="R60" s="7">
        <v>81</v>
      </c>
      <c r="S60" s="42">
        <f t="shared" si="1"/>
        <v>140737488355328</v>
      </c>
    </row>
    <row r="61" spans="10:19" ht="15.75" customHeight="1" x14ac:dyDescent="0.2">
      <c r="J61" s="40" t="s">
        <v>99</v>
      </c>
      <c r="K61" s="45">
        <f t="shared" si="0"/>
        <v>5.1922968585348129E+24</v>
      </c>
      <c r="L61" s="42">
        <f>'Member Calcul Vote 1'!G79*K61</f>
        <v>0</v>
      </c>
      <c r="R61" s="7">
        <v>80</v>
      </c>
      <c r="S61" s="42">
        <f t="shared" si="1"/>
        <v>281474976710656</v>
      </c>
    </row>
    <row r="62" spans="10:19" ht="15.75" customHeight="1" x14ac:dyDescent="0.2">
      <c r="J62" s="40" t="s">
        <v>102</v>
      </c>
      <c r="K62" s="45">
        <f t="shared" si="0"/>
        <v>1.0384593717069626E+25</v>
      </c>
      <c r="L62" s="42">
        <f>'Member Calcul Vote 1'!G80*K62</f>
        <v>0</v>
      </c>
      <c r="R62" s="7">
        <v>79</v>
      </c>
      <c r="S62" s="42">
        <f t="shared" si="1"/>
        <v>562949953421312</v>
      </c>
    </row>
    <row r="63" spans="10:19" ht="15.75" customHeight="1" x14ac:dyDescent="0.2">
      <c r="J63" s="40" t="s">
        <v>104</v>
      </c>
      <c r="K63" s="45">
        <f t="shared" si="0"/>
        <v>2.0769187434139252E+25</v>
      </c>
      <c r="L63" s="42">
        <f>'Member Calcul Vote 1'!G81*K63</f>
        <v>0</v>
      </c>
      <c r="R63" s="7">
        <v>78</v>
      </c>
      <c r="S63" s="42">
        <f t="shared" si="1"/>
        <v>1125899906842624</v>
      </c>
    </row>
    <row r="64" spans="10:19" ht="15.75" customHeight="1" x14ac:dyDescent="0.2">
      <c r="J64" s="40" t="s">
        <v>106</v>
      </c>
      <c r="K64" s="45">
        <f t="shared" si="0"/>
        <v>4.1538374868278503E+25</v>
      </c>
      <c r="L64" s="42">
        <f>'Member Calcul Vote 1'!G82*K64</f>
        <v>0</v>
      </c>
      <c r="R64" s="7">
        <v>77</v>
      </c>
      <c r="S64" s="42">
        <f t="shared" si="1"/>
        <v>2251799813685248</v>
      </c>
    </row>
    <row r="65" spans="10:21" ht="15.75" customHeight="1" x14ac:dyDescent="0.2">
      <c r="J65" s="40" t="s">
        <v>110</v>
      </c>
      <c r="K65" s="45">
        <f t="shared" si="0"/>
        <v>8.3076749736557007E+25</v>
      </c>
      <c r="L65" s="42">
        <f>'Member Calcul Vote 1'!G83*K65</f>
        <v>0</v>
      </c>
      <c r="R65" s="7">
        <v>76</v>
      </c>
      <c r="S65" s="42">
        <f t="shared" si="1"/>
        <v>4503599627370496</v>
      </c>
    </row>
    <row r="66" spans="10:21" ht="15.75" customHeight="1" x14ac:dyDescent="0.2">
      <c r="J66" s="40" t="s">
        <v>113</v>
      </c>
      <c r="K66" s="45">
        <f t="shared" si="0"/>
        <v>1.6615349947311401E+26</v>
      </c>
      <c r="L66" s="42">
        <f>'Member Calcul Vote 1'!G84*K66</f>
        <v>0</v>
      </c>
      <c r="R66" s="7">
        <v>75</v>
      </c>
      <c r="S66" s="42">
        <f t="shared" si="1"/>
        <v>9007199254740992</v>
      </c>
    </row>
    <row r="67" spans="10:21" ht="15.75" customHeight="1" x14ac:dyDescent="0.2">
      <c r="J67" s="40" t="s">
        <v>116</v>
      </c>
      <c r="K67" s="45">
        <f t="shared" si="0"/>
        <v>3.3230699894622803E+26</v>
      </c>
      <c r="L67" s="42">
        <f>'Member Calcul Vote 1'!G85*K67</f>
        <v>0</v>
      </c>
      <c r="R67" s="7">
        <v>74</v>
      </c>
      <c r="S67" s="42">
        <f t="shared" si="1"/>
        <v>1.8014398509481984E+16</v>
      </c>
    </row>
    <row r="68" spans="10:21" ht="15.75" customHeight="1" x14ac:dyDescent="0.2">
      <c r="J68" s="40" t="s">
        <v>119</v>
      </c>
      <c r="K68" s="45">
        <f t="shared" si="0"/>
        <v>6.6461399789245605E+26</v>
      </c>
      <c r="L68" s="42">
        <f>'Member Calcul Vote 1'!G86*K68</f>
        <v>0</v>
      </c>
      <c r="R68" s="7">
        <v>73</v>
      </c>
      <c r="S68" s="42">
        <f t="shared" si="1"/>
        <v>3.6028797018963968E+16</v>
      </c>
    </row>
    <row r="69" spans="10:21" ht="15.75" customHeight="1" x14ac:dyDescent="0.2">
      <c r="J69" s="40" t="s">
        <v>122</v>
      </c>
      <c r="K69" s="45">
        <f t="shared" si="0"/>
        <v>1.3292279957849121E+27</v>
      </c>
      <c r="L69" s="42">
        <f>'Member Calcul Vote 1'!G87*K69</f>
        <v>0</v>
      </c>
      <c r="R69" s="7">
        <v>72</v>
      </c>
      <c r="S69" s="42">
        <f t="shared" si="1"/>
        <v>7.2057594037927936E+16</v>
      </c>
    </row>
    <row r="70" spans="10:21" ht="15.75" customHeight="1" x14ac:dyDescent="0.2">
      <c r="J70" s="40" t="s">
        <v>124</v>
      </c>
      <c r="K70" s="45">
        <f t="shared" si="0"/>
        <v>2.6584559915698242E+27</v>
      </c>
      <c r="L70" s="42">
        <f>'Member Calcul Vote 1'!G88*K70</f>
        <v>0</v>
      </c>
      <c r="R70" s="7">
        <v>71</v>
      </c>
      <c r="S70" s="42">
        <f t="shared" si="1"/>
        <v>1.4411518807585587E+17</v>
      </c>
    </row>
    <row r="71" spans="10:21" ht="15.75" customHeight="1" x14ac:dyDescent="0.2">
      <c r="J71" s="40" t="s">
        <v>126</v>
      </c>
      <c r="K71" s="45">
        <f t="shared" si="0"/>
        <v>5.3169119831396484E+27</v>
      </c>
      <c r="L71" s="42">
        <f>'Member Calcul Vote 1'!G89*K71</f>
        <v>0</v>
      </c>
      <c r="R71" s="7">
        <v>70</v>
      </c>
      <c r="S71" s="42">
        <f t="shared" si="1"/>
        <v>2.8823037615171174E+17</v>
      </c>
    </row>
    <row r="72" spans="10:21" ht="15.75" customHeight="1" x14ac:dyDescent="0.2">
      <c r="J72" s="40" t="s">
        <v>128</v>
      </c>
      <c r="K72" s="45">
        <f t="shared" si="0"/>
        <v>1.0633823966279297E+28</v>
      </c>
      <c r="L72" s="42">
        <f>'Member Calcul Vote 1'!G90*K72</f>
        <v>0</v>
      </c>
      <c r="R72" s="7">
        <v>69</v>
      </c>
      <c r="S72" s="42">
        <f t="shared" si="1"/>
        <v>5.7646075230342349E+17</v>
      </c>
    </row>
    <row r="73" spans="10:21" ht="15.75" customHeight="1" x14ac:dyDescent="0.2">
      <c r="J73" s="40" t="s">
        <v>130</v>
      </c>
      <c r="K73" s="45">
        <f t="shared" si="0"/>
        <v>2.1267647932558594E+28</v>
      </c>
      <c r="L73" s="42">
        <f>'Member Calcul Vote 1'!G91*K73</f>
        <v>0</v>
      </c>
      <c r="R73" s="7">
        <v>68</v>
      </c>
      <c r="S73" s="42">
        <f t="shared" si="1"/>
        <v>1.152921504606847E+18</v>
      </c>
    </row>
    <row r="74" spans="10:21" ht="15.75" customHeight="1" x14ac:dyDescent="0.2">
      <c r="J74" s="40" t="s">
        <v>132</v>
      </c>
      <c r="K74" s="45">
        <f t="shared" si="0"/>
        <v>4.2535295865117187E+28</v>
      </c>
      <c r="L74" s="42">
        <f>'Member Calcul Vote 1'!G92*K74</f>
        <v>0</v>
      </c>
      <c r="R74" s="7">
        <v>67</v>
      </c>
      <c r="S74" s="42">
        <f t="shared" si="1"/>
        <v>2.305843009213694E+18</v>
      </c>
    </row>
    <row r="75" spans="10:21" ht="15.75" customHeight="1" x14ac:dyDescent="0.2">
      <c r="J75" s="40" t="s">
        <v>134</v>
      </c>
      <c r="K75" s="45">
        <f t="shared" si="0"/>
        <v>8.5070591730234375E+28</v>
      </c>
      <c r="L75" s="42">
        <f>'Member Calcul Vote 1'!G93*K75</f>
        <v>0</v>
      </c>
      <c r="R75" s="7">
        <v>66</v>
      </c>
      <c r="S75" s="42">
        <f t="shared" si="1"/>
        <v>4.6116860184273879E+18</v>
      </c>
    </row>
    <row r="76" spans="10:21" ht="15.75" customHeight="1" x14ac:dyDescent="0.2">
      <c r="J76" s="40" t="s">
        <v>137</v>
      </c>
      <c r="K76" s="45">
        <f t="shared" si="0"/>
        <v>1.7014118346046875E+29</v>
      </c>
      <c r="L76" s="42">
        <f>'Member Calcul Vote 1'!G94*K76</f>
        <v>0</v>
      </c>
      <c r="R76" s="7">
        <v>65</v>
      </c>
      <c r="S76" s="42">
        <f t="shared" si="1"/>
        <v>9.2233720368547758E+18</v>
      </c>
    </row>
    <row r="77" spans="10:21" ht="15.75" customHeight="1" x14ac:dyDescent="0.2">
      <c r="R77" s="7">
        <v>64</v>
      </c>
      <c r="S77" s="45">
        <v>1.84467440737095E+19</v>
      </c>
      <c r="U77" s="42"/>
    </row>
    <row r="78" spans="10:21" ht="15.75" customHeight="1" x14ac:dyDescent="0.2">
      <c r="L78" s="42">
        <f>SUM(L13:L77)</f>
        <v>6.3382530011411291E+20</v>
      </c>
      <c r="R78" s="7">
        <v>63</v>
      </c>
      <c r="S78" s="42">
        <f t="shared" ref="S78:S140" si="2">S77*2</f>
        <v>3.6893488147419001E+19</v>
      </c>
    </row>
    <row r="79" spans="10:21" ht="15.75" customHeight="1" x14ac:dyDescent="0.2">
      <c r="R79" s="7">
        <v>62</v>
      </c>
      <c r="S79" s="42">
        <f t="shared" si="2"/>
        <v>7.3786976294838002E+19</v>
      </c>
    </row>
    <row r="80" spans="10:21" ht="15.75" customHeight="1" x14ac:dyDescent="0.2">
      <c r="R80" s="7">
        <v>61</v>
      </c>
      <c r="S80" s="42">
        <f t="shared" si="2"/>
        <v>1.47573952589676E+20</v>
      </c>
    </row>
    <row r="81" spans="18:19" ht="15.75" customHeight="1" x14ac:dyDescent="0.2">
      <c r="R81" s="7">
        <v>60</v>
      </c>
      <c r="S81" s="42">
        <f t="shared" si="2"/>
        <v>2.9514790517935201E+20</v>
      </c>
    </row>
    <row r="82" spans="18:19" ht="15.75" customHeight="1" x14ac:dyDescent="0.2">
      <c r="R82" s="7">
        <v>59</v>
      </c>
      <c r="S82" s="42">
        <f t="shared" si="2"/>
        <v>5.9029581035870401E+20</v>
      </c>
    </row>
    <row r="83" spans="18:19" ht="15.75" customHeight="1" x14ac:dyDescent="0.2">
      <c r="R83" s="7">
        <v>58</v>
      </c>
      <c r="S83" s="42">
        <f t="shared" si="2"/>
        <v>1.180591620717408E+21</v>
      </c>
    </row>
    <row r="84" spans="18:19" ht="15.75" customHeight="1" x14ac:dyDescent="0.2">
      <c r="R84" s="7">
        <v>57</v>
      </c>
      <c r="S84" s="42">
        <f t="shared" si="2"/>
        <v>2.3611832414348161E+21</v>
      </c>
    </row>
    <row r="85" spans="18:19" ht="15.75" customHeight="1" x14ac:dyDescent="0.2">
      <c r="R85" s="7">
        <v>56</v>
      </c>
      <c r="S85" s="42">
        <f t="shared" si="2"/>
        <v>4.7223664828696321E+21</v>
      </c>
    </row>
    <row r="86" spans="18:19" ht="15.75" customHeight="1" x14ac:dyDescent="0.2">
      <c r="R86" s="7">
        <v>55</v>
      </c>
      <c r="S86" s="42">
        <f t="shared" si="2"/>
        <v>9.4447329657392642E+21</v>
      </c>
    </row>
    <row r="87" spans="18:19" ht="15.75" customHeight="1" x14ac:dyDescent="0.2">
      <c r="R87" s="7">
        <v>54</v>
      </c>
      <c r="S87" s="42">
        <f t="shared" si="2"/>
        <v>1.8889465931478528E+22</v>
      </c>
    </row>
    <row r="88" spans="18:19" ht="15.75" customHeight="1" x14ac:dyDescent="0.2">
      <c r="R88" s="7">
        <v>53</v>
      </c>
      <c r="S88" s="42">
        <f t="shared" si="2"/>
        <v>3.7778931862957057E+22</v>
      </c>
    </row>
    <row r="89" spans="18:19" ht="15.75" customHeight="1" x14ac:dyDescent="0.2">
      <c r="R89" s="7">
        <v>52</v>
      </c>
      <c r="S89" s="42">
        <f t="shared" si="2"/>
        <v>7.5557863725914114E+22</v>
      </c>
    </row>
    <row r="90" spans="18:19" ht="15.75" customHeight="1" x14ac:dyDescent="0.2">
      <c r="R90" s="7">
        <v>51</v>
      </c>
      <c r="S90" s="42">
        <f t="shared" si="2"/>
        <v>1.5111572745182823E+23</v>
      </c>
    </row>
    <row r="91" spans="18:19" ht="15.75" customHeight="1" x14ac:dyDescent="0.2">
      <c r="R91" s="7">
        <v>50</v>
      </c>
      <c r="S91" s="42">
        <f t="shared" si="2"/>
        <v>3.0223145490365645E+23</v>
      </c>
    </row>
    <row r="92" spans="18:19" ht="15.75" customHeight="1" x14ac:dyDescent="0.2">
      <c r="R92" s="7">
        <v>49</v>
      </c>
      <c r="S92" s="42">
        <f t="shared" si="2"/>
        <v>6.0446290980731291E+23</v>
      </c>
    </row>
    <row r="93" spans="18:19" ht="15.75" customHeight="1" x14ac:dyDescent="0.2">
      <c r="R93" s="46">
        <v>48</v>
      </c>
      <c r="S93" s="45">
        <f t="shared" si="2"/>
        <v>1.2089258196146258E+24</v>
      </c>
    </row>
    <row r="94" spans="18:19" ht="15.75" customHeight="1" x14ac:dyDescent="0.2">
      <c r="R94" s="7">
        <v>47</v>
      </c>
      <c r="S94" s="42">
        <f t="shared" si="2"/>
        <v>2.4178516392292516E+24</v>
      </c>
    </row>
    <row r="95" spans="18:19" ht="15.75" customHeight="1" x14ac:dyDescent="0.2">
      <c r="R95" s="7">
        <v>46</v>
      </c>
      <c r="S95" s="42">
        <f t="shared" si="2"/>
        <v>4.8357032784585033E+24</v>
      </c>
    </row>
    <row r="96" spans="18:19" ht="15.75" customHeight="1" x14ac:dyDescent="0.2">
      <c r="R96" s="7">
        <v>45</v>
      </c>
      <c r="S96" s="42">
        <f t="shared" si="2"/>
        <v>9.6714065569170066E+24</v>
      </c>
    </row>
    <row r="97" spans="18:19" ht="15.75" customHeight="1" x14ac:dyDescent="0.2">
      <c r="R97" s="7">
        <v>44</v>
      </c>
      <c r="S97" s="42">
        <f t="shared" si="2"/>
        <v>1.9342813113834013E+25</v>
      </c>
    </row>
    <row r="98" spans="18:19" ht="15.75" customHeight="1" x14ac:dyDescent="0.2">
      <c r="R98" s="7">
        <v>43</v>
      </c>
      <c r="S98" s="42">
        <f t="shared" si="2"/>
        <v>3.8685626227668026E+25</v>
      </c>
    </row>
    <row r="99" spans="18:19" ht="15.75" customHeight="1" x14ac:dyDescent="0.2">
      <c r="R99" s="7">
        <v>42</v>
      </c>
      <c r="S99" s="42">
        <f t="shared" si="2"/>
        <v>7.7371252455336052E+25</v>
      </c>
    </row>
    <row r="100" spans="18:19" ht="15.75" customHeight="1" x14ac:dyDescent="0.2">
      <c r="R100" s="7">
        <v>41</v>
      </c>
      <c r="S100" s="42">
        <f t="shared" si="2"/>
        <v>1.547425049106721E+26</v>
      </c>
    </row>
    <row r="101" spans="18:19" ht="15.75" customHeight="1" x14ac:dyDescent="0.2">
      <c r="R101" s="7">
        <v>40</v>
      </c>
      <c r="S101" s="42">
        <f t="shared" si="2"/>
        <v>3.0948500982134421E+26</v>
      </c>
    </row>
    <row r="102" spans="18:19" ht="15.75" customHeight="1" x14ac:dyDescent="0.2">
      <c r="R102" s="7">
        <v>39</v>
      </c>
      <c r="S102" s="42">
        <f t="shared" si="2"/>
        <v>6.1897001964268842E+26</v>
      </c>
    </row>
    <row r="103" spans="18:19" ht="15.75" customHeight="1" x14ac:dyDescent="0.2">
      <c r="R103" s="7">
        <v>38</v>
      </c>
      <c r="S103" s="42">
        <f t="shared" si="2"/>
        <v>1.2379400392853768E+27</v>
      </c>
    </row>
    <row r="104" spans="18:19" ht="15.75" customHeight="1" x14ac:dyDescent="0.2">
      <c r="R104" s="7">
        <v>37</v>
      </c>
      <c r="S104" s="42">
        <f t="shared" si="2"/>
        <v>2.4758800785707537E+27</v>
      </c>
    </row>
    <row r="105" spans="18:19" ht="15.75" customHeight="1" x14ac:dyDescent="0.2">
      <c r="R105" s="7">
        <v>36</v>
      </c>
      <c r="S105" s="42">
        <f t="shared" si="2"/>
        <v>4.9517601571415074E+27</v>
      </c>
    </row>
    <row r="106" spans="18:19" ht="15.75" customHeight="1" x14ac:dyDescent="0.2">
      <c r="R106" s="7">
        <v>35</v>
      </c>
      <c r="S106" s="42">
        <f t="shared" si="2"/>
        <v>9.9035203142830147E+27</v>
      </c>
    </row>
    <row r="107" spans="18:19" ht="15.75" customHeight="1" x14ac:dyDescent="0.2">
      <c r="R107" s="7">
        <v>34</v>
      </c>
      <c r="S107" s="42">
        <f t="shared" si="2"/>
        <v>1.9807040628566029E+28</v>
      </c>
    </row>
    <row r="108" spans="18:19" ht="15.75" customHeight="1" x14ac:dyDescent="0.2">
      <c r="R108" s="7">
        <v>33</v>
      </c>
      <c r="S108" s="42">
        <f t="shared" si="2"/>
        <v>3.9614081257132059E+28</v>
      </c>
    </row>
    <row r="109" spans="18:19" ht="15.75" customHeight="1" x14ac:dyDescent="0.2">
      <c r="R109" s="46">
        <v>32</v>
      </c>
      <c r="S109" s="45">
        <f t="shared" si="2"/>
        <v>7.9228162514264118E+28</v>
      </c>
    </row>
    <row r="110" spans="18:19" ht="15.75" customHeight="1" x14ac:dyDescent="0.2">
      <c r="R110" s="7">
        <v>31</v>
      </c>
      <c r="S110" s="42">
        <f t="shared" si="2"/>
        <v>1.5845632502852824E+29</v>
      </c>
    </row>
    <row r="111" spans="18:19" ht="15.75" customHeight="1" x14ac:dyDescent="0.2">
      <c r="R111" s="7">
        <v>30</v>
      </c>
      <c r="S111" s="42">
        <f t="shared" si="2"/>
        <v>3.1691265005705647E+29</v>
      </c>
    </row>
    <row r="112" spans="18:19" ht="15.75" customHeight="1" x14ac:dyDescent="0.2">
      <c r="R112" s="7">
        <v>29</v>
      </c>
      <c r="S112" s="42">
        <f t="shared" si="2"/>
        <v>6.3382530011411294E+29</v>
      </c>
    </row>
    <row r="113" spans="18:19" ht="15.75" customHeight="1" x14ac:dyDescent="0.2">
      <c r="R113" s="7">
        <v>28</v>
      </c>
      <c r="S113" s="42">
        <f t="shared" si="2"/>
        <v>1.2676506002282259E+30</v>
      </c>
    </row>
    <row r="114" spans="18:19" ht="15.75" customHeight="1" x14ac:dyDescent="0.2">
      <c r="R114" s="7">
        <v>27</v>
      </c>
      <c r="S114" s="42">
        <f t="shared" si="2"/>
        <v>2.5353012004564518E+30</v>
      </c>
    </row>
    <row r="115" spans="18:19" ht="15.75" customHeight="1" x14ac:dyDescent="0.2">
      <c r="R115" s="7">
        <v>26</v>
      </c>
      <c r="S115" s="42">
        <f t="shared" si="2"/>
        <v>5.0706024009129035E+30</v>
      </c>
    </row>
    <row r="116" spans="18:19" ht="15.75" customHeight="1" x14ac:dyDescent="0.2">
      <c r="R116" s="7">
        <v>25</v>
      </c>
      <c r="S116" s="42">
        <f t="shared" si="2"/>
        <v>1.0141204801825807E+31</v>
      </c>
    </row>
    <row r="117" spans="18:19" ht="15.75" customHeight="1" x14ac:dyDescent="0.2">
      <c r="R117" s="46">
        <v>24</v>
      </c>
      <c r="S117" s="45">
        <f t="shared" si="2"/>
        <v>2.0282409603651614E+31</v>
      </c>
    </row>
    <row r="118" spans="18:19" ht="15.75" customHeight="1" x14ac:dyDescent="0.2">
      <c r="R118" s="7">
        <v>23</v>
      </c>
      <c r="S118" s="42">
        <f t="shared" si="2"/>
        <v>4.0564819207303228E+31</v>
      </c>
    </row>
    <row r="119" spans="18:19" ht="15.75" customHeight="1" x14ac:dyDescent="0.2">
      <c r="R119" s="7">
        <v>22</v>
      </c>
      <c r="S119" s="42">
        <f t="shared" si="2"/>
        <v>8.1129638414606457E+31</v>
      </c>
    </row>
    <row r="120" spans="18:19" ht="15.75" customHeight="1" x14ac:dyDescent="0.2">
      <c r="R120" s="7">
        <v>21</v>
      </c>
      <c r="S120" s="42">
        <f t="shared" si="2"/>
        <v>1.6225927682921291E+32</v>
      </c>
    </row>
    <row r="121" spans="18:19" ht="15.75" customHeight="1" x14ac:dyDescent="0.2">
      <c r="R121" s="7">
        <v>20</v>
      </c>
      <c r="S121" s="42">
        <f t="shared" si="2"/>
        <v>3.2451855365842583E+32</v>
      </c>
    </row>
    <row r="122" spans="18:19" ht="15.75" customHeight="1" x14ac:dyDescent="0.2">
      <c r="R122" s="7">
        <v>19</v>
      </c>
      <c r="S122" s="42">
        <f t="shared" si="2"/>
        <v>6.4903710731685165E+32</v>
      </c>
    </row>
    <row r="123" spans="18:19" ht="15.75" customHeight="1" x14ac:dyDescent="0.2">
      <c r="R123" s="7">
        <v>18</v>
      </c>
      <c r="S123" s="42">
        <f t="shared" si="2"/>
        <v>1.2980742146337033E+33</v>
      </c>
    </row>
    <row r="124" spans="18:19" ht="15.75" customHeight="1" x14ac:dyDescent="0.2">
      <c r="R124" s="7">
        <v>17</v>
      </c>
      <c r="S124" s="42">
        <f t="shared" si="2"/>
        <v>2.5961484292674066E+33</v>
      </c>
    </row>
    <row r="125" spans="18:19" ht="15.75" customHeight="1" x14ac:dyDescent="0.2">
      <c r="R125" s="7">
        <v>16</v>
      </c>
      <c r="S125" s="42">
        <f t="shared" si="2"/>
        <v>5.1922968585348132E+33</v>
      </c>
    </row>
    <row r="126" spans="18:19" ht="15.75" customHeight="1" x14ac:dyDescent="0.2">
      <c r="R126" s="7">
        <v>15</v>
      </c>
      <c r="S126" s="42">
        <f t="shared" si="2"/>
        <v>1.0384593717069626E+34</v>
      </c>
    </row>
    <row r="127" spans="18:19" ht="15.75" customHeight="1" x14ac:dyDescent="0.2">
      <c r="R127" s="7">
        <v>14</v>
      </c>
      <c r="S127" s="42">
        <f t="shared" si="2"/>
        <v>2.0769187434139253E+34</v>
      </c>
    </row>
    <row r="128" spans="18:19" ht="15.75" customHeight="1" x14ac:dyDescent="0.2">
      <c r="R128" s="7">
        <v>13</v>
      </c>
      <c r="S128" s="42">
        <f t="shared" si="2"/>
        <v>4.1538374868278506E+34</v>
      </c>
    </row>
    <row r="129" spans="18:19" ht="15.75" customHeight="1" x14ac:dyDescent="0.2">
      <c r="R129" s="7">
        <v>12</v>
      </c>
      <c r="S129" s="42">
        <f t="shared" si="2"/>
        <v>8.3076749736557011E+34</v>
      </c>
    </row>
    <row r="130" spans="18:19" ht="15.75" customHeight="1" x14ac:dyDescent="0.2">
      <c r="R130" s="7">
        <v>11</v>
      </c>
      <c r="S130" s="42">
        <f t="shared" si="2"/>
        <v>1.6615349947311402E+35</v>
      </c>
    </row>
    <row r="131" spans="18:19" ht="15.75" customHeight="1" x14ac:dyDescent="0.2">
      <c r="R131" s="7">
        <v>10</v>
      </c>
      <c r="S131" s="42">
        <f t="shared" si="2"/>
        <v>3.3230699894622805E+35</v>
      </c>
    </row>
    <row r="132" spans="18:19" ht="15.75" customHeight="1" x14ac:dyDescent="0.2">
      <c r="R132" s="7">
        <v>9</v>
      </c>
      <c r="S132" s="42">
        <f t="shared" si="2"/>
        <v>6.6461399789245609E+35</v>
      </c>
    </row>
    <row r="133" spans="18:19" ht="15.75" customHeight="1" x14ac:dyDescent="0.2">
      <c r="R133" s="7">
        <v>8</v>
      </c>
      <c r="S133" s="42">
        <f t="shared" si="2"/>
        <v>1.3292279957849122E+36</v>
      </c>
    </row>
    <row r="134" spans="18:19" ht="15.75" customHeight="1" x14ac:dyDescent="0.2">
      <c r="R134" s="7">
        <v>7</v>
      </c>
      <c r="S134" s="42">
        <f t="shared" si="2"/>
        <v>2.6584559915698244E+36</v>
      </c>
    </row>
    <row r="135" spans="18:19" ht="15.75" customHeight="1" x14ac:dyDescent="0.2">
      <c r="R135" s="7">
        <v>6</v>
      </c>
      <c r="S135" s="42">
        <f t="shared" si="2"/>
        <v>5.3169119831396487E+36</v>
      </c>
    </row>
    <row r="136" spans="18:19" ht="15.75" customHeight="1" x14ac:dyDescent="0.2">
      <c r="R136" s="7">
        <v>5</v>
      </c>
      <c r="S136" s="42">
        <f t="shared" si="2"/>
        <v>1.0633823966279297E+37</v>
      </c>
    </row>
    <row r="137" spans="18:19" ht="15.75" customHeight="1" x14ac:dyDescent="0.2">
      <c r="R137" s="7">
        <v>4</v>
      </c>
      <c r="S137" s="42">
        <f t="shared" si="2"/>
        <v>2.1267647932558595E+37</v>
      </c>
    </row>
    <row r="138" spans="18:19" ht="15.75" customHeight="1" x14ac:dyDescent="0.2">
      <c r="R138" s="7">
        <v>3</v>
      </c>
      <c r="S138" s="42">
        <f t="shared" si="2"/>
        <v>4.253529586511719E+37</v>
      </c>
    </row>
    <row r="139" spans="18:19" ht="15.75" customHeight="1" x14ac:dyDescent="0.2">
      <c r="R139" s="7">
        <v>2</v>
      </c>
      <c r="S139" s="42">
        <f t="shared" si="2"/>
        <v>8.507059173023438E+37</v>
      </c>
    </row>
    <row r="140" spans="18:19" ht="15.75" customHeight="1" x14ac:dyDescent="0.2">
      <c r="R140" s="7">
        <v>1</v>
      </c>
      <c r="S140" s="42">
        <f t="shared" si="2"/>
        <v>1.7014118346046876E+38</v>
      </c>
    </row>
    <row r="141" spans="18:19" ht="15.75" customHeight="1" x14ac:dyDescent="0.2">
      <c r="R141" s="7">
        <v>0</v>
      </c>
    </row>
    <row r="142" spans="18:19" ht="15.75" customHeight="1" x14ac:dyDescent="0.2"/>
    <row r="143" spans="18:19" ht="15.75" customHeight="1" x14ac:dyDescent="0.2"/>
    <row r="144" spans="18:19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Member Calcul Vote 1</vt:lpstr>
      <vt:lpstr>Member Calcul Vote 2 ASN = Yes</vt:lpstr>
      <vt:lpstr>Member Calcu Vote 3 Trans = Yes</vt:lpstr>
      <vt:lpstr>Member Calcul Vote 2&amp;3 = Yes</vt:lpstr>
      <vt:lpstr>IPv4 Category Calculation</vt:lpstr>
      <vt:lpstr>IPv6 Category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2023-02-22T16:16:51Z</dcterms:created>
  <dcterms:modified xsi:type="dcterms:W3CDTF">2023-04-28T06:45:32Z</dcterms:modified>
</cp:coreProperties>
</file>